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H5PJDW2\OneDrive\Desktop\Calidad\"/>
    </mc:Choice>
  </mc:AlternateContent>
  <bookViews>
    <workbookView xWindow="-120" yWindow="480" windowWidth="20730" windowHeight="11160"/>
  </bookViews>
  <sheets>
    <sheet name="formacion e investigacion" sheetId="15" r:id="rId1"/>
    <sheet name="Hoja1" sheetId="3" r:id="rId2"/>
    <sheet name="peligros" sheetId="4" r:id="rId3"/>
    <sheet name="categoria daño" sheetId="5" r:id="rId4"/>
    <sheet name="Hoja4" sheetId="6" r:id="rId5"/>
    <sheet name="Hoja2" sheetId="7" r:id="rId6"/>
  </sheets>
  <definedNames>
    <definedName name="_xlnm.Print_Area" localSheetId="0">'formacion e investigacion'!$B$3:$AB$42</definedName>
    <definedName name="_xlnm.Print_Area" localSheetId="5">Hoja2!$B$2:$H$13</definedName>
    <definedName name="_xlnm.Print_Area" localSheetId="2">peligros!$B$2:$I$11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5" l="1"/>
  <c r="AF42" i="15" l="1"/>
  <c r="AG42" i="15" s="1"/>
  <c r="N42" i="15"/>
  <c r="Q42" i="15" s="1"/>
  <c r="R42" i="15" s="1"/>
  <c r="AF36" i="15"/>
  <c r="AI36" i="15" s="1"/>
  <c r="AJ36" i="15" s="1"/>
  <c r="AK36" i="15" s="1"/>
  <c r="AF35" i="15"/>
  <c r="AI35" i="15" s="1"/>
  <c r="AJ35" i="15" s="1"/>
  <c r="AF34" i="15"/>
  <c r="AG34" i="15" s="1"/>
  <c r="AF33" i="15"/>
  <c r="AI33" i="15" s="1"/>
  <c r="N35" i="15"/>
  <c r="O35" i="15" s="1"/>
  <c r="N36" i="15"/>
  <c r="O36" i="15" s="1"/>
  <c r="N34" i="15"/>
  <c r="O34" i="15" s="1"/>
  <c r="AI42" i="15" l="1"/>
  <c r="AJ42" i="15" s="1"/>
  <c r="AK42" i="15" s="1"/>
  <c r="O42" i="15"/>
  <c r="T42" i="15"/>
  <c r="S42" i="15"/>
  <c r="AG33" i="15"/>
  <c r="AK35" i="15"/>
  <c r="AL35" i="15"/>
  <c r="Q34" i="15"/>
  <c r="Q36" i="15"/>
  <c r="R36" i="15" s="1"/>
  <c r="S36" i="15" s="1"/>
  <c r="Q35" i="15"/>
  <c r="R35" i="15" s="1"/>
  <c r="S35" i="15" s="1"/>
  <c r="AG35" i="15"/>
  <c r="AL36" i="15"/>
  <c r="AI34" i="15"/>
  <c r="AJ34" i="15" s="1"/>
  <c r="AG36" i="15"/>
  <c r="AF41" i="15"/>
  <c r="AG41" i="15" s="1"/>
  <c r="N41" i="15"/>
  <c r="O41" i="15" s="1"/>
  <c r="AF40" i="15"/>
  <c r="AG40" i="15" s="1"/>
  <c r="N40" i="15"/>
  <c r="O40" i="15" s="1"/>
  <c r="AF39" i="15"/>
  <c r="AG39" i="15" s="1"/>
  <c r="N39" i="15"/>
  <c r="O39" i="15" s="1"/>
  <c r="AF38" i="15"/>
  <c r="AG38" i="15" s="1"/>
  <c r="N38" i="15"/>
  <c r="O38" i="15" s="1"/>
  <c r="AF37" i="15"/>
  <c r="AG37" i="15" s="1"/>
  <c r="N37" i="15"/>
  <c r="O37" i="15" s="1"/>
  <c r="N33" i="15"/>
  <c r="O33" i="15" s="1"/>
  <c r="AF27" i="15"/>
  <c r="AG27" i="15" s="1"/>
  <c r="N27" i="15"/>
  <c r="Q27" i="15" s="1"/>
  <c r="AF19" i="15"/>
  <c r="AI19" i="15" s="1"/>
  <c r="AJ19" i="15" s="1"/>
  <c r="N19" i="15"/>
  <c r="Q19" i="15" s="1"/>
  <c r="AF18" i="15"/>
  <c r="AI18" i="15" s="1"/>
  <c r="AJ18" i="15" s="1"/>
  <c r="N18" i="15"/>
  <c r="Q18" i="15" s="1"/>
  <c r="AF10" i="15"/>
  <c r="AI10" i="15" s="1"/>
  <c r="AJ10" i="15" s="1"/>
  <c r="N10" i="15"/>
  <c r="Q10" i="15" s="1"/>
  <c r="AL42" i="15" l="1"/>
  <c r="T36" i="15"/>
  <c r="T35" i="15"/>
  <c r="AK34" i="15"/>
  <c r="AL34" i="15"/>
  <c r="R34" i="15"/>
  <c r="O27" i="15"/>
  <c r="AI27" i="15"/>
  <c r="AJ27" i="15" s="1"/>
  <c r="AL27" i="15" s="1"/>
  <c r="AJ33" i="15"/>
  <c r="AL33" i="15" s="1"/>
  <c r="AI37" i="15"/>
  <c r="AJ37" i="15" s="1"/>
  <c r="AL37" i="15" s="1"/>
  <c r="AI38" i="15"/>
  <c r="AJ38" i="15" s="1"/>
  <c r="AL38" i="15" s="1"/>
  <c r="AI39" i="15"/>
  <c r="AJ39" i="15" s="1"/>
  <c r="AL39" i="15" s="1"/>
  <c r="AI40" i="15"/>
  <c r="AJ40" i="15" s="1"/>
  <c r="AL40" i="15" s="1"/>
  <c r="AI41" i="15"/>
  <c r="AJ41" i="15" s="1"/>
  <c r="AL41" i="15" s="1"/>
  <c r="O10" i="15"/>
  <c r="AG10" i="15"/>
  <c r="O18" i="15"/>
  <c r="AG18" i="15"/>
  <c r="O19" i="15"/>
  <c r="AG19" i="15"/>
  <c r="R10" i="15"/>
  <c r="R19" i="15"/>
  <c r="R18" i="15"/>
  <c r="AL18" i="15"/>
  <c r="AK18" i="15"/>
  <c r="R27" i="15"/>
  <c r="AL10" i="15"/>
  <c r="AK10" i="15"/>
  <c r="AK19" i="15"/>
  <c r="AL19" i="15"/>
  <c r="Q33" i="15"/>
  <c r="Q37" i="15"/>
  <c r="Q38" i="15"/>
  <c r="Q39" i="15"/>
  <c r="Q40" i="15"/>
  <c r="Q41" i="15"/>
  <c r="AK38" i="15" l="1"/>
  <c r="AK27" i="15"/>
  <c r="AK40" i="15"/>
  <c r="T34" i="15"/>
  <c r="S34" i="15"/>
  <c r="AK41" i="15"/>
  <c r="AK39" i="15"/>
  <c r="AK37" i="15"/>
  <c r="AK33" i="15"/>
  <c r="R41" i="15"/>
  <c r="R40" i="15"/>
  <c r="R39" i="15"/>
  <c r="R38" i="15"/>
  <c r="R37" i="15"/>
  <c r="R33" i="15"/>
  <c r="S27" i="15"/>
  <c r="T27" i="15"/>
  <c r="S18" i="15"/>
  <c r="T18" i="15"/>
  <c r="T19" i="15"/>
  <c r="S19" i="15"/>
  <c r="S10" i="15"/>
  <c r="T33" i="15" l="1"/>
  <c r="S33" i="15"/>
  <c r="T37" i="15"/>
  <c r="S37" i="15"/>
  <c r="T38" i="15"/>
  <c r="S38" i="15"/>
  <c r="T39" i="15"/>
  <c r="S39" i="15"/>
  <c r="T40" i="15"/>
  <c r="S40" i="15"/>
  <c r="T41" i="15"/>
  <c r="S41" i="15"/>
  <c r="H8" i="7" l="1"/>
  <c r="H7" i="7"/>
  <c r="H6" i="7"/>
  <c r="H5" i="7"/>
  <c r="H4" i="7"/>
  <c r="F9" i="7"/>
  <c r="F8" i="7"/>
  <c r="F7" i="7"/>
  <c r="F6" i="7"/>
  <c r="F5" i="7"/>
  <c r="F4" i="7"/>
  <c r="F3" i="7"/>
  <c r="E60" i="6"/>
</calcChain>
</file>

<file path=xl/comments1.xml><?xml version="1.0" encoding="utf-8"?>
<comments xmlns="http://schemas.openxmlformats.org/spreadsheetml/2006/main">
  <authors>
    <author>Julián Alberto Quintero Quintero</author>
    <author>Julian Quintero</author>
  </authors>
  <commentList>
    <comment ref="D8" authorId="0" shapeId="0">
      <text>
        <r>
          <rPr>
            <b/>
            <sz val="12"/>
            <color indexed="81"/>
            <rFont val="Arial"/>
            <family val="2"/>
          </rPr>
          <t>Actividad Rutinaria:</t>
        </r>
        <r>
          <rPr>
            <sz val="12"/>
            <color indexed="81"/>
            <rFont val="Arial"/>
            <family val="2"/>
          </rPr>
          <t xml:space="preserve"> Actividad que forma parte de un proceso de la organización, se ha planificado y es estandariable. 
</t>
        </r>
        <r>
          <rPr>
            <b/>
            <sz val="12"/>
            <color indexed="81"/>
            <rFont val="Arial"/>
            <family val="2"/>
          </rPr>
          <t>Actividad No Rutinaria:</t>
        </r>
        <r>
          <rPr>
            <sz val="12"/>
            <color indexed="81"/>
            <rFont val="Arial"/>
            <family val="2"/>
          </rPr>
          <t xml:space="preserve"> Actividad que no se ha planificado ni estandarizado, dentro de un proceso de organización o actividad que la organización determine como no rutinaria por su baja frecuencia.
</t>
        </r>
      </text>
    </comment>
    <comment ref="E8" authorId="0" shapeId="0">
      <text>
        <r>
          <rPr>
            <b/>
            <sz val="12"/>
            <color indexed="81"/>
            <rFont val="Arial"/>
            <family val="2"/>
          </rPr>
          <t xml:space="preserve">Peligro: </t>
        </r>
        <r>
          <rPr>
            <sz val="12"/>
            <color indexed="81"/>
            <rFont val="Arial"/>
            <family val="2"/>
          </rPr>
          <t>fuente, situación o acto con potencial de daño en términos de enfermedad o lesión de las personas, o una combinación de estos. Ver Anexo A.</t>
        </r>
      </text>
    </comment>
    <comment ref="H8" authorId="0" shapeId="0">
      <text>
        <r>
          <rPr>
            <b/>
            <sz val="12"/>
            <color indexed="81"/>
            <rFont val="Arial"/>
            <family val="2"/>
          </rPr>
          <t>Tabla 1</t>
        </r>
        <r>
          <rPr>
            <sz val="12"/>
            <color indexed="81"/>
            <rFont val="Arial"/>
            <family val="2"/>
          </rPr>
          <t>. Descripción de niveles de daño.</t>
        </r>
        <r>
          <rPr>
            <b/>
            <sz val="12"/>
            <color indexed="81"/>
            <rFont val="Arial"/>
            <family val="2"/>
          </rPr>
          <t xml:space="preserve">
</t>
        </r>
      </text>
    </comment>
    <comment ref="L8" authorId="0" shapeId="0">
      <text>
        <r>
          <rPr>
            <b/>
            <sz val="12"/>
            <color indexed="81"/>
            <rFont val="Arial"/>
            <family val="2"/>
          </rPr>
          <t xml:space="preserve">Evaluación de Riesgo: </t>
        </r>
        <r>
          <rPr>
            <sz val="12"/>
            <color indexed="81"/>
            <rFont val="Arial"/>
            <family val="2"/>
          </rPr>
          <t>proceso para determinar el nivel de riesgo asociado al nivel de probabilidad y el nivel de consecuencia.</t>
        </r>
      </text>
    </comment>
    <comment ref="AD8" authorId="0" shapeId="0">
      <text>
        <r>
          <rPr>
            <b/>
            <sz val="12"/>
            <color indexed="81"/>
            <rFont val="Arial"/>
            <family val="2"/>
          </rPr>
          <t xml:space="preserve">Evaluación de Riesgo: </t>
        </r>
        <r>
          <rPr>
            <sz val="12"/>
            <color indexed="81"/>
            <rFont val="Arial"/>
            <family val="2"/>
          </rPr>
          <t>proceso para determinar el nivel de riesgo asociado al nivel de probabilidad y el nivel de consecuencia.</t>
        </r>
      </text>
    </comment>
    <comment ref="L9" authorId="0" shapeId="0">
      <text>
        <r>
          <rPr>
            <b/>
            <sz val="12"/>
            <color indexed="81"/>
            <rFont val="Arial"/>
            <family val="2"/>
          </rPr>
          <t xml:space="preserve">ND: </t>
        </r>
        <r>
          <rPr>
            <sz val="12"/>
            <color indexed="81"/>
            <rFont val="Arial"/>
            <family val="2"/>
          </rPr>
          <t xml:space="preserve">Magnitud de la relación esperable entre (1) el conjunto de peligros detectados y su relación causal directa con posibles incidentes y (2), con la eficacia de las medidas preventivas existentes en un lugar de trabajo. Tabla 2.
</t>
        </r>
      </text>
    </comment>
    <comment ref="M9" authorId="0" shapeId="0">
      <text>
        <r>
          <rPr>
            <b/>
            <sz val="12"/>
            <color indexed="81"/>
            <rFont val="Arial"/>
            <family val="2"/>
          </rPr>
          <t xml:space="preserve">NE: </t>
        </r>
        <r>
          <rPr>
            <sz val="12"/>
            <color indexed="81"/>
            <rFont val="Arial"/>
            <family val="2"/>
          </rPr>
          <t>Situación de exposición a un peligro que se presenta en un tiempo determinado durante la jornada laboral. Tabla 3.</t>
        </r>
      </text>
    </comment>
    <comment ref="N9" authorId="0" shapeId="0">
      <text>
        <r>
          <rPr>
            <b/>
            <sz val="12"/>
            <color indexed="81"/>
            <rFont val="Arial"/>
            <family val="2"/>
          </rPr>
          <t xml:space="preserve">NP: </t>
        </r>
        <r>
          <rPr>
            <sz val="12"/>
            <color indexed="81"/>
            <rFont val="Arial"/>
            <family val="2"/>
          </rPr>
          <t xml:space="preserve">Producto del nivel de deficiencia por el nivel de exposición. Tabla 4.
</t>
        </r>
      </text>
    </comment>
    <comment ref="O9" authorId="0" shapeId="0">
      <text>
        <r>
          <rPr>
            <b/>
            <sz val="12"/>
            <color indexed="81"/>
            <rFont val="Arial"/>
            <family val="2"/>
          </rPr>
          <t xml:space="preserve">Tabla 5. </t>
        </r>
        <r>
          <rPr>
            <sz val="12"/>
            <color indexed="81"/>
            <rFont val="Arial"/>
            <family val="2"/>
          </rPr>
          <t>Significado de los diferentes niveles de probabilidad</t>
        </r>
      </text>
    </comment>
    <comment ref="P9" authorId="0" shapeId="0">
      <text>
        <r>
          <rPr>
            <b/>
            <sz val="12"/>
            <color indexed="81"/>
            <rFont val="Arial"/>
            <family val="2"/>
          </rPr>
          <t xml:space="preserve">NC: </t>
        </r>
        <r>
          <rPr>
            <sz val="12"/>
            <color indexed="81"/>
            <rFont val="Arial"/>
            <family val="2"/>
          </rPr>
          <t>Medida de la severidad de las consecuencias. Tabla  6.</t>
        </r>
      </text>
    </comment>
    <comment ref="Q9" authorId="0" shapeId="0">
      <text>
        <r>
          <rPr>
            <b/>
            <sz val="12"/>
            <color indexed="81"/>
            <rFont val="Arial"/>
            <family val="2"/>
          </rPr>
          <t xml:space="preserve">NR: </t>
        </r>
        <r>
          <rPr>
            <sz val="12"/>
            <color indexed="81"/>
            <rFont val="Arial"/>
            <family val="2"/>
          </rPr>
          <t>Magnitud de un riesgo resultante del producto del nivel de probabilidad por el nivel de consecuencia. Tabla 7.</t>
        </r>
      </text>
    </comment>
    <comment ref="R9" authorId="0" shapeId="0">
      <text>
        <r>
          <rPr>
            <b/>
            <sz val="12"/>
            <color indexed="81"/>
            <rFont val="Arial"/>
            <family val="2"/>
          </rPr>
          <t xml:space="preserve">Tabla 8. </t>
        </r>
        <r>
          <rPr>
            <sz val="12"/>
            <color indexed="81"/>
            <rFont val="Arial"/>
            <family val="2"/>
          </rPr>
          <t>Significado del nivel del riesgo</t>
        </r>
      </text>
    </comment>
    <comment ref="S9" authorId="0" shapeId="0">
      <text>
        <r>
          <rPr>
            <sz val="12"/>
            <color indexed="81"/>
            <rFont val="Arial"/>
            <family val="2"/>
          </rPr>
          <t>Tabla 9. Aceptabilidad del Riesgo.</t>
        </r>
      </text>
    </comment>
    <comment ref="T9" authorId="1" shapeId="0">
      <text>
        <r>
          <rPr>
            <sz val="12"/>
            <color indexed="81"/>
            <rFont val="Arial"/>
            <family val="2"/>
          </rPr>
          <t xml:space="preserve">Tabla 8. Significado del nivel de riesgo.
</t>
        </r>
      </text>
    </comment>
    <comment ref="U9" authorId="0" shapeId="0">
      <text>
        <r>
          <rPr>
            <sz val="12"/>
            <color indexed="81"/>
            <rFont val="Arial"/>
            <family val="2"/>
          </rPr>
          <t>Importante tenerlo en cuenta para identificar el alcance del control que se va implementar.</t>
        </r>
      </text>
    </comment>
    <comment ref="V9" authorId="0" shapeId="0">
      <text>
        <r>
          <rPr>
            <sz val="12"/>
            <color indexed="81"/>
            <rFont val="Arial"/>
            <family val="2"/>
          </rPr>
          <t>Aunque se han identificado los efectos posibles, se debe tener en cuenta que el control que se va a implementar evite siempre la peor consecuencia al estar expuesto al riesgo.</t>
        </r>
      </text>
    </comment>
    <comment ref="X9" authorId="0" shapeId="0">
      <text>
        <r>
          <rPr>
            <sz val="12"/>
            <color indexed="81"/>
            <rFont val="Arial"/>
            <family val="2"/>
          </rPr>
          <t>Modificar un diseño para eliminar el peligro, por ejemplo, introducir dispositivos mecánicos de alzamiento para eliminar el peligro de manipulación manual.</t>
        </r>
      </text>
    </comment>
    <comment ref="Y9" authorId="0" shapeId="0">
      <text>
        <r>
          <rPr>
            <sz val="12"/>
            <color indexed="81"/>
            <rFont val="Arial"/>
            <family val="2"/>
          </rPr>
          <t>Reemplazar por un material menos peligroso o reducir la energía del sistema.</t>
        </r>
      </text>
    </comment>
    <comment ref="Z9" authorId="0" shapeId="0">
      <text>
        <r>
          <rPr>
            <sz val="12"/>
            <color indexed="81"/>
            <rFont val="Arial"/>
            <family val="2"/>
          </rPr>
          <t>Instalar sistemas de ventilación, protección para las maquinas, enclavamiento, cerramientos acústicos, etc.</t>
        </r>
      </text>
    </comment>
    <comment ref="AA9" authorId="0" shapeId="0">
      <text>
        <r>
          <rPr>
            <sz val="12"/>
            <color indexed="81"/>
            <rFont val="Arial"/>
            <family val="2"/>
          </rPr>
          <t>Señalización, advertencias, instalación de alarmas, procedimientos de seguridad, inspecciones de los equipos, controles de acceso, capacitación del personal.</t>
        </r>
      </text>
    </comment>
    <comment ref="AB9" authorId="0" shapeId="0">
      <text>
        <r>
          <rPr>
            <sz val="12"/>
            <color indexed="81"/>
            <rFont val="Arial"/>
            <family val="2"/>
          </rPr>
          <t>Dotación de EPP</t>
        </r>
      </text>
    </comment>
    <comment ref="AD9" authorId="0" shapeId="0">
      <text>
        <r>
          <rPr>
            <b/>
            <sz val="12"/>
            <color indexed="81"/>
            <rFont val="Arial"/>
            <family val="2"/>
          </rPr>
          <t xml:space="preserve">ND: </t>
        </r>
        <r>
          <rPr>
            <sz val="12"/>
            <color indexed="81"/>
            <rFont val="Arial"/>
            <family val="2"/>
          </rPr>
          <t xml:space="preserve">Magnitud de la relación esperable entre (1) el conjunto de peligros detectados y su relación causal directa con posibles incidentes y (2), con la eficacia de las medidas preventivas existentes en un lugar de trabajo. Tabla 2.
</t>
        </r>
      </text>
    </comment>
    <comment ref="AE9" authorId="0" shapeId="0">
      <text>
        <r>
          <rPr>
            <b/>
            <sz val="12"/>
            <color indexed="81"/>
            <rFont val="Arial"/>
            <family val="2"/>
          </rPr>
          <t xml:space="preserve">NE: </t>
        </r>
        <r>
          <rPr>
            <sz val="12"/>
            <color indexed="81"/>
            <rFont val="Arial"/>
            <family val="2"/>
          </rPr>
          <t>Situación de exposición a un peligro que se presenta en un tiempo determinado durante la jornada laboral. Tabla 3.</t>
        </r>
      </text>
    </comment>
    <comment ref="AF9" authorId="0" shapeId="0">
      <text>
        <r>
          <rPr>
            <b/>
            <sz val="12"/>
            <color indexed="81"/>
            <rFont val="Arial"/>
            <family val="2"/>
          </rPr>
          <t xml:space="preserve">NP: </t>
        </r>
        <r>
          <rPr>
            <sz val="12"/>
            <color indexed="81"/>
            <rFont val="Arial"/>
            <family val="2"/>
          </rPr>
          <t xml:space="preserve">Producto del nivel de deficiencia por el nivel de exposición. Tabla 4.
</t>
        </r>
      </text>
    </comment>
    <comment ref="AG9" authorId="0" shapeId="0">
      <text>
        <r>
          <rPr>
            <b/>
            <sz val="12"/>
            <color indexed="81"/>
            <rFont val="Arial"/>
            <family val="2"/>
          </rPr>
          <t xml:space="preserve">Tabla 5. </t>
        </r>
        <r>
          <rPr>
            <sz val="12"/>
            <color indexed="81"/>
            <rFont val="Arial"/>
            <family val="2"/>
          </rPr>
          <t>Significado de los diferentes niveles de probabilidad</t>
        </r>
      </text>
    </comment>
    <comment ref="AH9" authorId="0" shapeId="0">
      <text>
        <r>
          <rPr>
            <b/>
            <sz val="12"/>
            <color indexed="81"/>
            <rFont val="Arial"/>
            <family val="2"/>
          </rPr>
          <t xml:space="preserve">NC: </t>
        </r>
        <r>
          <rPr>
            <sz val="12"/>
            <color indexed="81"/>
            <rFont val="Arial"/>
            <family val="2"/>
          </rPr>
          <t>Medida de la severidad de las consecuencias. Tabla  6.</t>
        </r>
      </text>
    </comment>
    <comment ref="AI9" authorId="0" shapeId="0">
      <text>
        <r>
          <rPr>
            <b/>
            <sz val="12"/>
            <color indexed="81"/>
            <rFont val="Arial"/>
            <family val="2"/>
          </rPr>
          <t xml:space="preserve">NR: </t>
        </r>
        <r>
          <rPr>
            <sz val="12"/>
            <color indexed="81"/>
            <rFont val="Arial"/>
            <family val="2"/>
          </rPr>
          <t>Magnitud de un riesgo resultante del producto del nivel de probabilidad por el nivel de consecuencia. Tabla 7.</t>
        </r>
      </text>
    </comment>
    <comment ref="AJ9" authorId="0" shapeId="0">
      <text>
        <r>
          <rPr>
            <b/>
            <sz val="12"/>
            <color indexed="81"/>
            <rFont val="Arial"/>
            <family val="2"/>
          </rPr>
          <t xml:space="preserve">Tabla 8. </t>
        </r>
        <r>
          <rPr>
            <sz val="12"/>
            <color indexed="81"/>
            <rFont val="Arial"/>
            <family val="2"/>
          </rPr>
          <t>Significado del nivel del riesgo</t>
        </r>
      </text>
    </comment>
    <comment ref="AK9" authorId="0" shapeId="0">
      <text>
        <r>
          <rPr>
            <sz val="12"/>
            <color indexed="81"/>
            <rFont val="Arial"/>
            <family val="2"/>
          </rPr>
          <t>Tabla 9. Aceptabilidad del Riesgo.</t>
        </r>
      </text>
    </comment>
    <comment ref="AL9" authorId="1" shapeId="0">
      <text>
        <r>
          <rPr>
            <sz val="12"/>
            <color indexed="81"/>
            <rFont val="Arial"/>
            <family val="2"/>
          </rPr>
          <t xml:space="preserve">Tabla 8. Significado del nivel de riesgo.
</t>
        </r>
      </text>
    </comment>
  </commentList>
</comments>
</file>

<file path=xl/sharedStrings.xml><?xml version="1.0" encoding="utf-8"?>
<sst xmlns="http://schemas.openxmlformats.org/spreadsheetml/2006/main" count="569" uniqueCount="354">
  <si>
    <t>TAREA</t>
  </si>
  <si>
    <t>CONTROLES EXISTENTES</t>
  </si>
  <si>
    <t>EVALUACION DEL RIESGO</t>
  </si>
  <si>
    <t>VALORACION DEL RIESGO</t>
  </si>
  <si>
    <t>DESCRIPCION</t>
  </si>
  <si>
    <t>CLASIFICACION</t>
  </si>
  <si>
    <t>FUENTE</t>
  </si>
  <si>
    <t>MEDIO</t>
  </si>
  <si>
    <t>INDIVIDUO</t>
  </si>
  <si>
    <t>ACEPTABILIDAD DEL RIESGO</t>
  </si>
  <si>
    <t>NUMERO DE EXPUESTOS</t>
  </si>
  <si>
    <t>PEOR CONSECUENCIA</t>
  </si>
  <si>
    <t>EXISTENCIA REQUISITO LEGAL ASOCIADO</t>
  </si>
  <si>
    <t>CRITERIOS PARA ESTABLECER CONTROLES</t>
  </si>
  <si>
    <t>ELIMINACION</t>
  </si>
  <si>
    <t>SUSTITUCION</t>
  </si>
  <si>
    <t>CONTROLES DE INGENIERIA</t>
  </si>
  <si>
    <t>CONTROLES ADMINISTRATIVOS SEÑALIZACION, ADVERTENCIA</t>
  </si>
  <si>
    <t>MEDIDAS DE INTERVENCION</t>
  </si>
  <si>
    <t>SI</t>
  </si>
  <si>
    <t>PELIGRO (Anexo A)</t>
  </si>
  <si>
    <t>TABLA 5. SIGNIFICADO DE LOS DIFERENTES NIVELES DE PROBABILIDAD</t>
  </si>
  <si>
    <t>Valor de NP</t>
  </si>
  <si>
    <t>Nivel de probabilidad</t>
  </si>
  <si>
    <t>Significado</t>
  </si>
  <si>
    <t>Muy Alto (MA)</t>
  </si>
  <si>
    <t>Alto (A)</t>
  </si>
  <si>
    <t>Medio (M)</t>
  </si>
  <si>
    <t>Bajo (B)</t>
  </si>
  <si>
    <t>Entre 40 y 24</t>
  </si>
  <si>
    <t>Entre 20 y 10</t>
  </si>
  <si>
    <t>Entre 8 y 6</t>
  </si>
  <si>
    <t>Entre 4 y 2</t>
  </si>
  <si>
    <t>Situación deficiente con exposición continua o muy deficiente con exposición frecuente. Normalmente la materialización del riesgo ocurre con frecuencia.</t>
  </si>
  <si>
    <t>Situación deficiente con exposición frecuente u ocasional, o bien situación muy deficiente con exposición ocasional o esporadica.  La materialización del riesgo es posible que suceda varias veces en la vida laboral.</t>
  </si>
  <si>
    <t>Situación deficiente con exposición exporadica, o bien situación mejorable con exposición continua o frecuente.  Es posible que suceda el daño alguna vez.</t>
  </si>
  <si>
    <t>Situación mejorable con exposición ocasional o esporádica, o situación sin anomalía destacable con cualquier nivel de exposición. No es esperable que se materialice el riesgo, aunque puede ser concebible.</t>
  </si>
  <si>
    <t>NIVEL DE DEFICIENCIA (ND)</t>
  </si>
  <si>
    <t>NIVEL DE EXPOSICION (NE)</t>
  </si>
  <si>
    <t>INTERPRETACION DEL NIVEL DE PROBABILIDAD (NP)</t>
  </si>
  <si>
    <t>NIVEL DE CONSECUENCIA (NC)</t>
  </si>
  <si>
    <t>RUTINARIO                                                                               (SI o NO)</t>
  </si>
  <si>
    <t>NIVEL DE PROBABILIDAD (NP=ND*NE)</t>
  </si>
  <si>
    <t>NIVEL DE RIESGO E INTERVENCION (NR=NP*NC)</t>
  </si>
  <si>
    <t>EQUIPOS / ELEMENTOS PROTECCION PERSONAL</t>
  </si>
  <si>
    <t>INTERPRETACION DEL NIVEL DE RIESGO (NR)</t>
  </si>
  <si>
    <t>Descripción</t>
  </si>
  <si>
    <t>Biológico</t>
  </si>
  <si>
    <t>Fisico</t>
  </si>
  <si>
    <t>Quimico</t>
  </si>
  <si>
    <t>Psicosocial</t>
  </si>
  <si>
    <t>Condiciones de seguridad</t>
  </si>
  <si>
    <t>Virus</t>
  </si>
  <si>
    <t>Bacterias</t>
  </si>
  <si>
    <t>Hongos</t>
  </si>
  <si>
    <t>Ricketsias</t>
  </si>
  <si>
    <t>Parásito</t>
  </si>
  <si>
    <t>Picaduras</t>
  </si>
  <si>
    <t>Mordeduras</t>
  </si>
  <si>
    <t>Fluidos o excrementos</t>
  </si>
  <si>
    <t>Fibras</t>
  </si>
  <si>
    <t>Gases y vapores</t>
  </si>
  <si>
    <t>Biomecánicos</t>
  </si>
  <si>
    <t>Esfuerzo</t>
  </si>
  <si>
    <t>Manipulación manual de cargas.</t>
  </si>
  <si>
    <t>Movimiento repetitivo.</t>
  </si>
  <si>
    <t>Iluminación (luz visible por exceso o deficiencia).</t>
  </si>
  <si>
    <t>Vibración (cuerpo entero, segmentaria).</t>
  </si>
  <si>
    <t>Temperaturas externas (calor y frío).</t>
  </si>
  <si>
    <t>Presión atmosférica (normal y ajustada).</t>
  </si>
  <si>
    <t>Radiaciones ionizantes (rayos x, gama, beta y alfa).</t>
  </si>
  <si>
    <t>Radiaciones no ionizantes (láser, ultravioleta, infrarroja, radiofrecuencia y microondas).</t>
  </si>
  <si>
    <t>Polvos orgánicos inorgánicos</t>
  </si>
  <si>
    <t>Líquidos (nieblas y rocíos)</t>
  </si>
  <si>
    <t>Humos metálicos, no metálicos</t>
  </si>
  <si>
    <t>Material particulado</t>
  </si>
  <si>
    <t>Gestión organizacional (estilo de mando, pago, contratación, participación, inducción y capacitación, bienestar social, evaluación del desempeño, manejo de  cambios).</t>
  </si>
  <si>
    <t>Características de la organización del trabajo (comunicación, tecnología, organización del trabajo, demandas cualitativas y cuantitativas de la labor).</t>
  </si>
  <si>
    <t>Características del grupo social del trabajo (relaciones, cohesión, calidad de interacciones, trabajo en equipo).</t>
  </si>
  <si>
    <t>Condiciones de la tarea (carga mental, contenido de la tarea, demandas emocionales, sistemas de control, definición de roles, monotonia, etc.).</t>
  </si>
  <si>
    <t>Interfase persona - tarea (conocimientos, habilidades en relación con la demanda de la tarea, iniciativa, autonomía y reconocimiento, identificación de la persona con la tarea y la organización).</t>
  </si>
  <si>
    <t>Jornada de trabajo (pausas, trabajo nocturno, rotación, horas extras, descansos)</t>
  </si>
  <si>
    <t>Postura (prolongada, mantenida, forzada, antigravitacional).</t>
  </si>
  <si>
    <t>Mecánico (elementos o partes de máquinas, herramientas, equipos,  piezas a trabajar, materiales proyectados sólidos o fluidos).</t>
  </si>
  <si>
    <t>Eléctrico (alta y baja tensión, estática).</t>
  </si>
  <si>
    <t>Locativo (sistemas y medios de almacenamiento). superficies de trabajo (irregulares, deslizantes, con diferencia del nivel) condiciones de orden y aseo, (caídas de objetos).</t>
  </si>
  <si>
    <t>Tecnológico (explosión, fuga, derrame, incendio).</t>
  </si>
  <si>
    <t>Accidentes de tránsito.</t>
  </si>
  <si>
    <t>Públicos (robos, atracos, asaltos, atentados de orden publico, etc.).</t>
  </si>
  <si>
    <t>Trabajo en alturas.</t>
  </si>
  <si>
    <t>Espacios confinados.</t>
  </si>
  <si>
    <t>Sismo.</t>
  </si>
  <si>
    <t>Terremoto.</t>
  </si>
  <si>
    <t>Vendaval.</t>
  </si>
  <si>
    <t>Inundación.</t>
  </si>
  <si>
    <t>Derrumbe.</t>
  </si>
  <si>
    <t>Precipitaciones, (lluvias, granizadas, heladas).</t>
  </si>
  <si>
    <t>Ruido (de impacto intermitente, continuo).</t>
  </si>
  <si>
    <t>Fenomenos naturales*</t>
  </si>
  <si>
    <t>*Tener en cuenta únicamente los peligros de fénomenos naturales que afecten la seguridad y bienestar de las personas en el desarrollo de un actividad.  En el plan de emergencias de cada empresa se considerarán todos los fenomenos naturales que pudieran afectarla.</t>
  </si>
  <si>
    <t>Categoría del daño</t>
  </si>
  <si>
    <t>Salud</t>
  </si>
  <si>
    <t>Seguridad</t>
  </si>
  <si>
    <t>Daño leve</t>
  </si>
  <si>
    <t>Daño extremo</t>
  </si>
  <si>
    <t>Daño moderado</t>
  </si>
  <si>
    <t>Molestias e irritación (ejemplo: Dolor de cabeza); Enfermedad temporal que produce malestar (Ejemplo: Diarrea).</t>
  </si>
  <si>
    <t xml:space="preserve">Lesiones superficiales; heridas de poca profundidad, contusiones; irritaciones del ojo por material particulado. </t>
  </si>
  <si>
    <t xml:space="preserve">Laceraciones; heridas profundas; quemaduras de primer grado; conmoción cerebral; esguinces graves; fracturas de huesos cortos. </t>
  </si>
  <si>
    <t>Lesiones que generen amputaciones; fracturas de huesos largos; trauma cráneo encefálico; quemaduras de segundo y tercer grado; alteraciones severas de  mano, de columna vertebral con compromiso de la medula espinal, oculares que comprometan el campo visual; disminuyan la capacidad auditiva.</t>
  </si>
  <si>
    <t>Enfermedades que causan incapacidad temporal. Ejemplo: perdida parcial de la audición; dermatitis; asma; desordenes de las extremidades superiores.</t>
  </si>
  <si>
    <t xml:space="preserve">Enfermedades agudas o crónicas; que generan incapacidad permanente parcial, invalidez o muerte. </t>
  </si>
  <si>
    <t>Nivel de deficiencia</t>
  </si>
  <si>
    <t>ND</t>
  </si>
  <si>
    <t>No se asigna valor</t>
  </si>
  <si>
    <t>Se ha(n) detectado peligro(s) que determina(n) como posible la generación de incidentes o consecuencias muy significativas, o la eficacia del conjunto de  edidas preventivas existentes respecto al riesgo es nula o no existe, o ambos.</t>
  </si>
  <si>
    <t>Se ha(n) detectado algún(os) peligro(s) que pueden dar lugar a consecuencias significativa(s), o la eficacia del conjunto de medidas preventivas existentes es
baja, o ambos.</t>
  </si>
  <si>
    <t>Se han detectado peligros que pueden dar lugar a consecuencias poco significativas o de menor importancia, o la eficacia del conjunto de medidas preventivas existentes es moderada, o ambos.</t>
  </si>
  <si>
    <t>No se ha detectado consecuencia alguna, o la eficacia del conjunto de medidas preventivas existentes es alta, o ambos. El riesgo está controlado.                                                                                                                           Estos peligros se clasifican directamente en el nivel de riesgo y de intervenciòn cuatro (IV).</t>
  </si>
  <si>
    <t>Tabla 2. Determinación del nivel de deficiencia</t>
  </si>
  <si>
    <t xml:space="preserve">Nivel de exposicion   </t>
  </si>
  <si>
    <t>Valor</t>
  </si>
  <si>
    <t>Continua (EC)</t>
  </si>
  <si>
    <t xml:space="preserve">La situación de exposición se presenta sin interrupción o varias veces con tiempo prolongado durante la jornada laboral </t>
  </si>
  <si>
    <t>Frecuente (EF)</t>
  </si>
  <si>
    <t>3</t>
  </si>
  <si>
    <t>La situación de exposición se presenta varias veces durante la jornada laboral por tiempos cortos</t>
  </si>
  <si>
    <t>Ocasional (EO)</t>
  </si>
  <si>
    <t>2</t>
  </si>
  <si>
    <t>La situación de exposición se presenta alguna vez durante la jornada laboral y por un periodo de tiempo corto</t>
  </si>
  <si>
    <t>Esporadica (EE)</t>
  </si>
  <si>
    <t>1</t>
  </si>
  <si>
    <t>La situación de exposición se presenta de manera eventual</t>
  </si>
  <si>
    <t>Tabla 3. Determinación del nivel de exposiciòn</t>
  </si>
  <si>
    <t>MA-40</t>
  </si>
  <si>
    <t>MA-30</t>
  </si>
  <si>
    <t>A-20</t>
  </si>
  <si>
    <t>A-10</t>
  </si>
  <si>
    <t>MA-24</t>
  </si>
  <si>
    <t>A-18</t>
  </si>
  <si>
    <t>A-12</t>
  </si>
  <si>
    <t>M-6</t>
  </si>
  <si>
    <t>M-8</t>
  </si>
  <si>
    <t>B-4</t>
  </si>
  <si>
    <t>B-2</t>
  </si>
  <si>
    <t>Tabla 4. determinación del nivel de probabilidad</t>
  </si>
  <si>
    <t>Nivel de exposición (NE)</t>
  </si>
  <si>
    <t>Nivel de deficiencia (ND)</t>
  </si>
  <si>
    <t xml:space="preserve">Tabla 5. Significado de los diferentes niveles de probabilidad 
</t>
  </si>
  <si>
    <t>Situación deficiente con exposición continúa, o muy deficiente con exposición frecuente.                                                                                                                                        Normalmente la materialización del riesgo ocurre con frecuencia.</t>
  </si>
  <si>
    <t xml:space="preserve">Situación deficiente con exposición frecuente u ocasional, o bien situación muy deficiente con exposición ocasional o esporádica.                                                                                                                                                          La materialización del riesgo es posible que suceda varias veces en la vida laboral </t>
  </si>
  <si>
    <t>Situación deficiente con exposición esporadica, o bien situación mejorable con exposición continuada o frecuente.                                                                                                                    Es posible que suceda el daño alguna vez.</t>
  </si>
  <si>
    <t>Situación mejorable con exposición ocasional o esporadica, o situación sin anomalia destacable con cualquier nivel de exposición.                                                                                                      No es esperable que se materialice el riesgo, aunque puede ser concebible.</t>
  </si>
  <si>
    <t>NC</t>
  </si>
  <si>
    <t>Significado/ Daños Personales</t>
  </si>
  <si>
    <t>Mortal o Catastrofico (M)</t>
  </si>
  <si>
    <t>Muerte</t>
  </si>
  <si>
    <t>Muy Grave (MG)</t>
  </si>
  <si>
    <t>Lesiones o enfermedades graves irreparables (incapacidad permanente parcial o invalidez)</t>
  </si>
  <si>
    <t>Grave (G)</t>
  </si>
  <si>
    <t>Lesiones o enfermedades con incapacidad laboral temporal</t>
  </si>
  <si>
    <t>Leve (L)</t>
  </si>
  <si>
    <t>Lesiones o enfermedades que no requieren incapacidad</t>
  </si>
  <si>
    <t>Tabla 6. Determinación del nivel de consecuencia</t>
  </si>
  <si>
    <t>Nivel de consecuencias</t>
  </si>
  <si>
    <t>Nivel de Riesgo              NR=NP*NC</t>
  </si>
  <si>
    <t>40-24</t>
  </si>
  <si>
    <t>I                  4000-2400</t>
  </si>
  <si>
    <t>I                  2000-1200</t>
  </si>
  <si>
    <t>II                  400-200</t>
  </si>
  <si>
    <t>I                  2400-1440</t>
  </si>
  <si>
    <t>I                  1200-600</t>
  </si>
  <si>
    <t>II                  480-360</t>
  </si>
  <si>
    <t>I                  1000-600</t>
  </si>
  <si>
    <t>II                  200-150</t>
  </si>
  <si>
    <t>III                  100-50</t>
  </si>
  <si>
    <t>II                   400-240</t>
  </si>
  <si>
    <t>II                      500-250</t>
  </si>
  <si>
    <t>I                                        800-600</t>
  </si>
  <si>
    <t>III                                              80-60</t>
  </si>
  <si>
    <t xml:space="preserve">II 200                                                                                                                               </t>
  </si>
  <si>
    <t xml:space="preserve">III 40                                                                                                                               </t>
  </si>
  <si>
    <t>Nivel de Consecuencias (NC)</t>
  </si>
  <si>
    <t>Nivel de probabilidad (NP)</t>
  </si>
  <si>
    <t>20-10</t>
  </si>
  <si>
    <t>8-6</t>
  </si>
  <si>
    <t>4-2</t>
  </si>
  <si>
    <t>Tabla 7. Determinación del nivel de riesgo</t>
  </si>
  <si>
    <t>Nivel del Riesgo</t>
  </si>
  <si>
    <t>I</t>
  </si>
  <si>
    <t>4000-600</t>
  </si>
  <si>
    <t>Situación crítica, suspender actividades hasta que el riesgo este bajo control. Intervención urgente.</t>
  </si>
  <si>
    <t>II</t>
  </si>
  <si>
    <t>500-150</t>
  </si>
  <si>
    <t>III</t>
  </si>
  <si>
    <t>120-40</t>
  </si>
  <si>
    <t>Mejorar si es posible. Sería conveniente justificar la intervención y su rentabilidad.</t>
  </si>
  <si>
    <t>IV</t>
  </si>
  <si>
    <t>20</t>
  </si>
  <si>
    <t>Mantener las medidas de control existentes, pero se deberían considerar soluciones o mejoras y se deben hacer comprobaciones periodicas para asegurar que el riesgo aún es aceptable.</t>
  </si>
  <si>
    <t>Tabla 8. Significado del nivel de riesgo</t>
  </si>
  <si>
    <t>Valor de NR</t>
  </si>
  <si>
    <t>Corregir y adoptar medidas de control de inmediato. Sin embargo, suspenda actividades si el nivel de riesgo está por encima o igual de 360.</t>
  </si>
  <si>
    <t xml:space="preserve">No aceptable </t>
  </si>
  <si>
    <t>No aceptable o aceptable con control especifico</t>
  </si>
  <si>
    <t xml:space="preserve">Aceptable </t>
  </si>
  <si>
    <t>Tabla 9. Aceptabilidad del riesgo</t>
  </si>
  <si>
    <t>a) Más de 150</t>
  </si>
  <si>
    <t>b) De 60 a 150</t>
  </si>
  <si>
    <t>c) De 30 a 59</t>
  </si>
  <si>
    <t>d) De 3 a 29</t>
  </si>
  <si>
    <t>e) De 0,3 a 2,9</t>
  </si>
  <si>
    <t>f) De 0,06 a 0,29</t>
  </si>
  <si>
    <t>g) Menos de 0,06</t>
  </si>
  <si>
    <t>Factor de costo (d)</t>
  </si>
  <si>
    <t>Costo                                                                                                                                 Salario Minimo Mensual Legal Vigente (SMMLV)</t>
  </si>
  <si>
    <t>FUENTE Adaptado del Centro de Seguridad e higiene en el trabajo. Felegación provincial de Sevilla.</t>
  </si>
  <si>
    <t>BIOLOGICO</t>
  </si>
  <si>
    <t>FISICO</t>
  </si>
  <si>
    <t>QUIMICO</t>
  </si>
  <si>
    <t>PSICOSOCIAL</t>
  </si>
  <si>
    <t>BIOMECANICO</t>
  </si>
  <si>
    <t>CONDICION DE SEGURIDAD</t>
  </si>
  <si>
    <t>Parásitos</t>
  </si>
  <si>
    <t>Ruido</t>
  </si>
  <si>
    <t>Iluminación (Deficiencia)</t>
  </si>
  <si>
    <t>Iluminación (Luz visible por exceso)</t>
  </si>
  <si>
    <t>Vibración</t>
  </si>
  <si>
    <t>Temperatura extrema calor</t>
  </si>
  <si>
    <t>Temperatura extrema frio</t>
  </si>
  <si>
    <t>Radiaciones ionizantes</t>
  </si>
  <si>
    <t>Radiaciones no ionizantes</t>
  </si>
  <si>
    <t xml:space="preserve">Polvos Orgánicos </t>
  </si>
  <si>
    <t>Polvos Inorgánicos</t>
  </si>
  <si>
    <t>Humos metálicos</t>
  </si>
  <si>
    <t>Humos no metálicos</t>
  </si>
  <si>
    <t xml:space="preserve">Esfuerzo </t>
  </si>
  <si>
    <t>Movimiento repetitivo</t>
  </si>
  <si>
    <t>Manipulación de cargas</t>
  </si>
  <si>
    <t>Mecánicos (elementos o partes de maquinas, herramientas, equipos, piezas a trabajar, materiales proyectados sólidos o fluidos)</t>
  </si>
  <si>
    <t>Eléctrico (Alta, media y baja tensión, estática)</t>
  </si>
  <si>
    <t>Tecnológico (explosión, fuga, derrame, incendio)</t>
  </si>
  <si>
    <t xml:space="preserve">Accidentes de transito </t>
  </si>
  <si>
    <t>Públicos (robos, atracos, asaltos, atentados, de orden público)</t>
  </si>
  <si>
    <t>Trabajo en alturas</t>
  </si>
  <si>
    <t>Espacios confinados</t>
  </si>
  <si>
    <t>Gestión organizacional (estilo de mando, pago, contratación, participación, inducción y capacitación, bienestar social, evaluación de desempeño, manejo de cambios).</t>
  </si>
  <si>
    <t>Interfase persona-tarea (conocimientos, habilidades en relación con la demanda de la tarea, iniciativa, autonomía y reconocimiento, identificación de la persona con la tarea y la organización).</t>
  </si>
  <si>
    <t>Jornada de trabajo (pausas, trabajo nocturno, rotación, horas extras, descansos).</t>
  </si>
  <si>
    <t>Locativo (sistemas y medios de almacenamiento)</t>
  </si>
  <si>
    <t>SIGNIFICADO DEL NIVEL DEL RIESGO</t>
  </si>
  <si>
    <t xml:space="preserve">Situación crítica. Suspender actividades hasta que el riesgo esté bajo control. Intervención urgente. </t>
  </si>
  <si>
    <t>Corregir y adoptar medidas de conrol inmediato.</t>
  </si>
  <si>
    <t>Mejorar si es posible. Seria conveniente justificar la intervención y su rentabilidad.</t>
  </si>
  <si>
    <t>Mantener las medidas de control existentes, pero se deberían considerar solucioes o mejoras y se deben hacer comprobciones periódicas para asegurrar que el riesgo aún es aceptable.</t>
  </si>
  <si>
    <t>Mejorable</t>
  </si>
  <si>
    <t>EFECTOS POSIBLES (DESCRIPCION DE NIVELES DE DAÑO)</t>
  </si>
  <si>
    <r>
      <t xml:space="preserve">Daño Leve Salud: </t>
    </r>
    <r>
      <rPr>
        <sz val="11"/>
        <color theme="1"/>
        <rFont val="Calibri"/>
        <family val="2"/>
        <scheme val="minor"/>
      </rPr>
      <t>Molestias e irritación, enfermedad temporal que produce malestar</t>
    </r>
  </si>
  <si>
    <r>
      <t xml:space="preserve">Daño Moderado Salud: </t>
    </r>
    <r>
      <rPr>
        <sz val="11"/>
        <color theme="1"/>
        <rFont val="Calibri"/>
        <family val="2"/>
        <scheme val="minor"/>
      </rPr>
      <t>Enfermedades que causan incapacidad temporal.</t>
    </r>
  </si>
  <si>
    <r>
      <t xml:space="preserve">Daño Extremo Salud: </t>
    </r>
    <r>
      <rPr>
        <sz val="11"/>
        <color theme="1"/>
        <rFont val="Calibri"/>
        <family val="2"/>
        <scheme val="minor"/>
      </rPr>
      <t>Enfermedades agudas o crónicas que generan incapacidad permanente parcial, invalidez o muerte.</t>
    </r>
  </si>
  <si>
    <r>
      <t xml:space="preserve">Daño Leve Seguridad: </t>
    </r>
    <r>
      <rPr>
        <sz val="11"/>
        <color theme="1"/>
        <rFont val="Calibri"/>
        <family val="2"/>
        <scheme val="minor"/>
      </rPr>
      <t>Lesiones superficiales, heridas de poca profundidad, contusiones.</t>
    </r>
  </si>
  <si>
    <r>
      <t>Daño Extremo Seguridad:</t>
    </r>
    <r>
      <rPr>
        <sz val="11"/>
        <color theme="1"/>
        <rFont val="Calibri"/>
        <family val="2"/>
        <scheme val="minor"/>
      </rPr>
      <t xml:space="preserve"> Lesiones que generen amputaciones, fracturas de huesos largos, trauma cráneo encefálico, quemaduras de segundo y tercer grado, alteraciones severas de mano, de columna vertebral con compromiso de médula espinal, oculares que comprometan el campo visual, disminuyan la capacidad auditiva.</t>
    </r>
  </si>
  <si>
    <t>Daño Leve Salud: Molestias e irritación, enfermedad temporal que produce malestar</t>
  </si>
  <si>
    <t>NO</t>
  </si>
  <si>
    <t>Daño Moderado Salud: Enfermedades que causan incapacidad temporal.</t>
  </si>
  <si>
    <t>Daño Extremo Seguridad: Lesiones que generen amputaciones, fracturas de huesos largos, trauma cráneo encefálico, quemaduras de segundo y tercer grado, alteraciones severas de mano, de columna vertebral con compromiso de médula espinal, oculares que comprometan el campo visual, disminuyan la capacidad auditiva.</t>
  </si>
  <si>
    <t>Resolución 2400 de 1979. Por la cual se establecen algunas disposiciones sobre vivienda, higiene y seguridad en los establecimientos de trabajo.</t>
  </si>
  <si>
    <t>Muerte.</t>
  </si>
  <si>
    <t>NO APLICA</t>
  </si>
  <si>
    <t>MATRIZ DE IDENTIFICACION DE PELIGROS PROCESO ACTUAL</t>
  </si>
  <si>
    <t>EVALUACION DEL RIESGO APLICANDO LAS MEDIDAS DE INTERVENCION</t>
  </si>
  <si>
    <t>Salario Minimo 2013</t>
  </si>
  <si>
    <t xml:space="preserve">Mas </t>
  </si>
  <si>
    <t>de</t>
  </si>
  <si>
    <t>a</t>
  </si>
  <si>
    <t>Menos</t>
  </si>
  <si>
    <t>Dotación de protectores auditivos.</t>
  </si>
  <si>
    <t>Enfermedades que causan incapacidad temporal.</t>
  </si>
  <si>
    <t>Hipoacusia neurosensorial bilateral.</t>
  </si>
  <si>
    <t>No existen</t>
  </si>
  <si>
    <t>Diseñar programa de protección Colectiva e Individual.
Montaje del proceso de Seguridad Basada en Comportamiento</t>
  </si>
  <si>
    <t>RANGOS 2014</t>
  </si>
  <si>
    <t>Contacto con fluidos corporales, aguas contaminadas, animales o excrementos, manejo de pacientes y en actividades de docencia.</t>
  </si>
  <si>
    <t>PROCESO</t>
  </si>
  <si>
    <t>Daño Extremo Salud: Enfermedades agudas o crónicas que generan incapacidad permanente parcial, invalidez o muerte.</t>
  </si>
  <si>
    <t>Mantenimiento de equipos y elementos de protección personal.</t>
  </si>
  <si>
    <t>Peligro no evaluado.</t>
  </si>
  <si>
    <t>Elementos de Protección Personal como: Casco, guantes, botas, overol, gafas de seguridad, protectores auditivos.</t>
  </si>
  <si>
    <t>Locativo: Superficies de trabajo irregulares, deslizantes, con diferencia de nivel</t>
  </si>
  <si>
    <t>Locativo: Condiciones de orden y aseo (caídas de objetos)</t>
  </si>
  <si>
    <t>MISIONAL: FORMACION E INVESTIGACION</t>
  </si>
  <si>
    <t>Extractores</t>
  </si>
  <si>
    <t>Postura por más del 50% de la jornada laboral</t>
  </si>
  <si>
    <t>Técnica de Adecuación Ergonómica. TAE.</t>
  </si>
  <si>
    <t>Manejo de herramientas manuales equipos mecánicos, materiales proyectados solidos o fluidos.</t>
  </si>
  <si>
    <t>Transporte en los vehículos de la Institución.
Traslado como peatón entre sedes de la Institución.</t>
  </si>
  <si>
    <t>Robos y atracos a los funcionarios en las oficinas o traslados entre sedes.</t>
  </si>
  <si>
    <t>Se debe transitar por superficies irregulares, desniveles, resbaloso, etc.</t>
  </si>
  <si>
    <t>Dictar clases,
Uso de computador,
Archivo y manejo de documentos,
Atención de usuarios,
Desplazamientos entre sedes y otras entidades,</t>
  </si>
  <si>
    <t xml:space="preserve">MATRIZ DE IDENTIFICACION DE PELIGROS Y VALORACION DE LOS RIESGOS EN SEGURIDAD Y SALUD EN EL TRABAJO </t>
  </si>
  <si>
    <t xml:space="preserve">Diseñar programa de protección Colectiva e Individual.
</t>
  </si>
  <si>
    <t>Ley 9 1979 ,decreto 1072 2015-resolucion 2400 -1979 -Resolución 2844 de 2007</t>
  </si>
  <si>
    <t xml:space="preserve">Diseñar programa de protección Colectiva e Individual.
</t>
  </si>
  <si>
    <t>Dotación de elementos de protección personal, como guantes, ropa de trabajo, tapabocas, monogafas.
Dependiendo de la necesidad  del trabajador 
Actividades de formación e inducción al cargo.</t>
  </si>
  <si>
    <t>na</t>
  </si>
  <si>
    <t xml:space="preserve">Sede Universitaria: </t>
  </si>
  <si>
    <t xml:space="preserve">Elaborada o asesorada por: </t>
  </si>
  <si>
    <t xml:space="preserve">PROCESO DE APOYO </t>
  </si>
  <si>
    <t xml:space="preserve">GESTION DE LA SEGURIDAD Y SALUD EN EL TRABAJO </t>
  </si>
  <si>
    <t>Resolución 555 2023 -Resolución 2400 de 1979. Por la cual se establecen algunas disposiciones sobre vivienda, higiene y seguridad en los establecimientos de trabajo.</t>
  </si>
  <si>
    <t>Diseñar programa de protección Colectiva e Individual.
Diseño de Sistema Vigilancia Epidemiológico Peligro Biológico.</t>
  </si>
  <si>
    <t xml:space="preserve">Dotación de Elementos de Protección Personal como Guantes de látex y nitrilo, monogafas. -Suministro de Elemento de bioseguridad en el caso que lo requieran </t>
  </si>
  <si>
    <t>Ocasionado en laboratorios de ingeniería y los instrumentos en artes.</t>
  </si>
  <si>
    <t>Resolución 2844 de 2007 Por la cual se adoptan las guías de atención integral en salud ocupacional basadas en la evidencia.
Hipoacusia neurosensorial inducida por ruido en el lugar de trabajo.</t>
  </si>
  <si>
    <t>Diseñar programa de protección Colectiva e Individual.
Diseño de Sistema Vigilancia Epidemiológico para Hipoacusia Neurosensorial Bilateria basada en la GATISO.</t>
  </si>
  <si>
    <t>Dotar de protectores auditivos ergonómicos.</t>
  </si>
  <si>
    <t>Exposición a gran a sustancias químicas por el proceso de docencia y manejo de laboratorios en  educación superior</t>
  </si>
  <si>
    <t>Dotación de elementos de protección personal, como guantes de nitrilo, mascarilla para productos químicos,  ropa de trabajo, monogafas.
Actividades de formación e inducción al cargo.</t>
  </si>
  <si>
    <t>Líquidos</t>
  </si>
  <si>
    <t>Se identifica el peligro, pero no se realiza calificación ya que la resolución 2646 de 2008, establece que este peligro lo debe identificar y valorar un personal experto, el cual lo establece como un psicólogo con licencia en salud ocupacional.</t>
  </si>
  <si>
    <t>Aplicación de batería de riesgo psicosocial  y capacitación en primeros auxilio psicológicos</t>
  </si>
  <si>
    <t>Resolución 2404 2019</t>
  </si>
  <si>
    <t>Aplicación de batería de riesgo psicosocial -socialización de resultados -plan de trabajo de acuerdo a los resultados -talleres dependiendo del diagnostico</t>
  </si>
  <si>
    <t>Características de la organización del trabajo (comunicación, tecnología, organización del trabajo, demandas cualitativas y cuantitativas de la labor)</t>
  </si>
  <si>
    <t>Características del grupo social de trabajo (relaciones, cohesión, calidad de interacciones, trabajo en equipo).</t>
  </si>
  <si>
    <t>Condiciones de la tarea ( carga mental, contenido de la tarea, demandas emocionales, sistema de control, definición de roles, monotonía, etc.).</t>
  </si>
  <si>
    <t>Postura (prolongada, mantenida, forzada, anti gravitacional)</t>
  </si>
  <si>
    <t>inspecciones ergonómicas</t>
  </si>
  <si>
    <t>Formación en Higiene postural, gimnasia laboral, pausas activas y desordenes musculo esqueléticos.</t>
  </si>
  <si>
    <t>Desordenes musculo esqueléticos.
Lesiones o enfermedades que no requieren incapacidad.</t>
  </si>
  <si>
    <t>Entrega de dispositivos ergonómicos como pad mouse</t>
  </si>
  <si>
    <t xml:space="preserve">Realizar estudio de los puestos de trabajo teniendo en cuenta las medidas antropométricas de los trabajadores.
Instruir, reforzar y hacer seguimiento en Ergonomía y Trabajo con computadores, el correcto manejo de la mecánica corporal y pausas saludables (Ejercicios de estiramiento y relajación en el puesto de trabajo) hacer seguimiento.
Continuar con la realización de las evaluaciones medicas ocupacionales con énfasis osteomuscular y dar cumplimiento  al programa de prevención de desordenes musculo esquelético </t>
  </si>
  <si>
    <t>Trabajadores que realizan movimientos repetitivos por ciclos cortos por más del 50% de su jornada laboral sin ningún tipo de pausa.</t>
  </si>
  <si>
    <t>A realizar tareas en posturas inadecuadas por fuera de los ángulos de confort.</t>
  </si>
  <si>
    <t>Realizar estudio de los puestos de trabajo teniendo en cuenta las medidas antropométricas de los trabajadores.
Instruir, reforzar y hacer seguimiento en Ergonomía y Trabajo con computadores, el correcto manejo de la mecánica corporal y pausas saludables (Ejercicios de estiramiento y relajación en el puesto de trabajo) hacer seguimiento.
Continuar con la realización de las evaluaciones medicas ocupacionales con énfasis osteomuscular y dar cumplimiento  al programa de prevención de desordenes musculo esquelético NO APLICA</t>
  </si>
  <si>
    <t>manipulación de cargas que supera los 12.5 Kg en mujeres y los 25 Kg en el hombre</t>
  </si>
  <si>
    <t>Formación en Higiene postural, gimnasia laboral, pausas activas y manejo de cargas y desordenes musculo esqueléticos.</t>
  </si>
  <si>
    <t>Manejo de equipos electrónicos y con contacto con energía eléctrica.</t>
  </si>
  <si>
    <t xml:space="preserve">realización de mantenimientos correctivos </t>
  </si>
  <si>
    <t>Resolución 2400 de 1979. Por la cual se establecen algunas disposiciones sobre vivienda, higiene y seguridad en los establecimientos de trabajo.
Reglamento Técnico de instalaciones Eléctricas - RETIE.</t>
  </si>
  <si>
    <t>Programar la  revisión de instalaciones eléctrica como medica preventiva</t>
  </si>
  <si>
    <t xml:space="preserve">capacitación en autocuidado   e inducción en riesgo laborales </t>
  </si>
  <si>
    <t xml:space="preserve">Diseñar programa de protección Colectiva e Individual.-capacitación en caídas del mismo nivel -autocuidado 
</t>
  </si>
  <si>
    <t>Carga combustible por elementos comunes como papel, madera, plásticos, gases y líquidos combustibles generado por la actividad de la educación.</t>
  </si>
  <si>
    <t>Cinturón de seguridad</t>
  </si>
  <si>
    <t>Código de transito colombiano. 
Resolución 2400 de 1979. Por la cual se establecen algunas disposiciones sobre vivienda, higiene y seguridad en los establecimientos de trabajo.</t>
  </si>
  <si>
    <t xml:space="preserve">Diseñar Plan estratégico de seguridad vial 
Diseñar programa de protección Colectiva e Individual.
</t>
  </si>
  <si>
    <t xml:space="preserve">
Elementos de Protección o de seguridad de acuerdo a la necesidad del momento  </t>
  </si>
  <si>
    <t>Presión atmosférica</t>
  </si>
  <si>
    <r>
      <t xml:space="preserve">Daño Moderado Seguridad: </t>
    </r>
    <r>
      <rPr>
        <sz val="11"/>
        <color theme="1"/>
        <rFont val="Calibri"/>
        <family val="2"/>
        <scheme val="minor"/>
      </rPr>
      <t>Laceraciones, heridas profundas, quemaduras de primer grado; conmoción cerebral, esguinces graves, fracturas de huesos cortos.</t>
    </r>
  </si>
  <si>
    <t xml:space="preserve">Código: PA-GA-5.1.4-FOR-17 </t>
  </si>
  <si>
    <t>Versión: 2</t>
  </si>
  <si>
    <t xml:space="preserve">Fecha de Actualización: 24-04-2024 </t>
  </si>
  <si>
    <t xml:space="preserve">Fecha de elaboración o Actualización: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</si>
</sst>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sz val="10"/>
      <name val="Arial"/>
      <family val="2"/>
    </font>
    <font>
      <b/>
      <sz val="11"/>
      <color theme="1"/>
      <name val="Calibri"/>
      <family val="2"/>
      <scheme val="minor"/>
    </font>
    <font>
      <sz val="12"/>
      <color indexed="81"/>
      <name val="Arial"/>
      <family val="2"/>
    </font>
    <font>
      <b/>
      <sz val="12"/>
      <color indexed="81"/>
      <name val="Arial"/>
      <family val="2"/>
    </font>
    <font>
      <b/>
      <sz val="9"/>
      <color theme="0"/>
      <name val="Arial"/>
      <family val="2"/>
    </font>
    <font>
      <b/>
      <sz val="9"/>
      <name val="Arial"/>
      <family val="2"/>
    </font>
    <font>
      <sz val="9"/>
      <name val="Arial"/>
      <family val="2"/>
    </font>
    <font>
      <b/>
      <sz val="8"/>
      <color theme="0"/>
      <name val="Arial"/>
      <family val="2"/>
    </font>
    <font>
      <b/>
      <sz val="8"/>
      <name val="Arial"/>
      <family val="2"/>
    </font>
    <font>
      <sz val="8"/>
      <name val="Arial"/>
      <family val="2"/>
    </font>
    <font>
      <sz val="8"/>
      <color theme="0"/>
      <name val="Arial"/>
      <family val="2"/>
    </font>
    <font>
      <sz val="11"/>
      <name val="Calibri"/>
      <family val="2"/>
      <scheme val="minor"/>
    </font>
    <font>
      <sz val="10"/>
      <color indexed="8"/>
      <name val="Arial"/>
      <family val="2"/>
    </font>
    <font>
      <sz val="11"/>
      <name val="Arial"/>
      <family val="2"/>
    </font>
    <font>
      <sz val="12"/>
      <color theme="1"/>
      <name val="Calibri"/>
      <family val="2"/>
      <scheme val="minor"/>
    </font>
    <font>
      <sz val="12"/>
      <color theme="1"/>
      <name val="Arial"/>
      <family val="2"/>
    </font>
    <font>
      <sz val="14"/>
      <color theme="1"/>
      <name val="Arial"/>
      <family val="2"/>
    </font>
    <font>
      <sz val="11"/>
      <color theme="1"/>
      <name val="Arial"/>
      <family val="2"/>
    </font>
  </fonts>
  <fills count="20">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indexed="9"/>
        <bgColor indexed="64"/>
      </patternFill>
    </fill>
    <fill>
      <patternFill patternType="solid">
        <fgColor rgb="FFFFFF99"/>
        <bgColor indexed="64"/>
      </patternFill>
    </fill>
    <fill>
      <patternFill patternType="solid">
        <fgColor theme="0"/>
        <bgColor indexed="64"/>
      </patternFill>
    </fill>
    <fill>
      <patternFill patternType="solid">
        <fgColor rgb="FFCCCCFF"/>
        <bgColor indexed="64"/>
      </patternFill>
    </fill>
    <fill>
      <patternFill patternType="solid">
        <fgColor rgb="FF00B0F0"/>
        <bgColor indexed="64"/>
      </patternFill>
    </fill>
    <fill>
      <patternFill patternType="solid">
        <fgColor theme="3"/>
        <bgColor indexed="64"/>
      </patternFill>
    </fill>
    <fill>
      <patternFill patternType="solid">
        <fgColor theme="1"/>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66FF66"/>
        <bgColor indexed="64"/>
      </patternFill>
    </fill>
    <fill>
      <patternFill patternType="solid">
        <fgColor theme="4" tint="0.39997558519241921"/>
        <bgColor indexed="64"/>
      </patternFill>
    </fill>
    <fill>
      <patternFill patternType="solid">
        <fgColor rgb="FFFFC000"/>
        <bgColor indexed="64"/>
      </patternFill>
    </fill>
    <fill>
      <patternFill patternType="solid">
        <fgColor rgb="FF92D050"/>
        <bgColor indexed="64"/>
      </patternFill>
    </fill>
    <fill>
      <patternFill patternType="solid">
        <fgColor rgb="FFFFFFCC"/>
        <bgColor indexed="64"/>
      </patternFill>
    </fill>
    <fill>
      <patternFill patternType="solid">
        <fgColor theme="8" tint="0.79998168889431442"/>
        <bgColor indexed="64"/>
      </patternFill>
    </fill>
  </fills>
  <borders count="3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thin">
        <color indexed="64"/>
      </top>
      <bottom/>
      <diagonal/>
    </border>
  </borders>
  <cellStyleXfs count="1">
    <xf numFmtId="0" fontId="0" fillId="0" borderId="0"/>
  </cellStyleXfs>
  <cellXfs count="182">
    <xf numFmtId="0" fontId="0" fillId="0" borderId="0" xfId="0"/>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0" borderId="8" xfId="0" applyFont="1" applyBorder="1" applyAlignment="1">
      <alignment horizontal="center" vertical="center"/>
    </xf>
    <xf numFmtId="0" fontId="4" fillId="4" borderId="8" xfId="0" applyFont="1" applyFill="1" applyBorder="1" applyAlignment="1">
      <alignment horizontal="center" vertical="center" wrapText="1"/>
    </xf>
    <xf numFmtId="0" fontId="5" fillId="0" borderId="9" xfId="0" applyFont="1" applyBorder="1" applyAlignment="1">
      <alignment horizontal="center" vertical="center" wrapText="1"/>
    </xf>
    <xf numFmtId="0" fontId="0" fillId="0" borderId="9" xfId="0" applyBorder="1" applyAlignment="1">
      <alignment vertical="center"/>
    </xf>
    <xf numFmtId="0" fontId="0" fillId="0" borderId="9" xfId="0" applyBorder="1" applyAlignment="1">
      <alignment vertical="justify"/>
    </xf>
    <xf numFmtId="0" fontId="1" fillId="0" borderId="8" xfId="0" applyFont="1" applyBorder="1" applyAlignment="1">
      <alignment horizontal="center" vertical="center" wrapText="1"/>
    </xf>
    <xf numFmtId="0" fontId="1" fillId="0" borderId="8" xfId="0" applyFont="1" applyBorder="1" applyAlignment="1">
      <alignment horizontal="center" vertical="center"/>
    </xf>
    <xf numFmtId="0" fontId="2" fillId="5" borderId="8"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0" borderId="9" xfId="0" applyBorder="1" applyAlignment="1">
      <alignment horizontal="center" vertical="center" wrapText="1"/>
    </xf>
    <xf numFmtId="0" fontId="0" fillId="0" borderId="9" xfId="0" applyBorder="1" applyAlignment="1">
      <alignment horizontal="justify" vertical="top" wrapText="1"/>
    </xf>
    <xf numFmtId="0" fontId="5" fillId="3" borderId="9" xfId="0" applyFont="1" applyFill="1" applyBorder="1" applyAlignment="1">
      <alignment horizontal="center" vertical="center" wrapText="1"/>
    </xf>
    <xf numFmtId="0" fontId="0" fillId="7" borderId="9" xfId="0" applyFill="1" applyBorder="1" applyAlignment="1">
      <alignment horizontal="justify" vertical="top" wrapText="1"/>
    </xf>
    <xf numFmtId="0" fontId="5" fillId="8" borderId="9" xfId="0" applyFont="1" applyFill="1" applyBorder="1" applyAlignment="1">
      <alignment horizontal="center" vertical="center" wrapText="1"/>
    </xf>
    <xf numFmtId="0" fontId="0" fillId="0" borderId="9" xfId="0" applyBorder="1" applyAlignment="1">
      <alignment horizontal="justify" wrapText="1"/>
    </xf>
    <xf numFmtId="0" fontId="8" fillId="9" borderId="9" xfId="0" applyFont="1" applyFill="1" applyBorder="1" applyAlignment="1">
      <alignment horizontal="center" vertical="center" wrapText="1"/>
    </xf>
    <xf numFmtId="0" fontId="9" fillId="0" borderId="9" xfId="0" applyFont="1" applyBorder="1" applyAlignment="1">
      <alignment horizontal="center" vertical="center"/>
    </xf>
    <xf numFmtId="0" fontId="10" fillId="0" borderId="9" xfId="0" applyFont="1" applyBorder="1" applyAlignment="1">
      <alignment vertical="center" wrapText="1"/>
    </xf>
    <xf numFmtId="1" fontId="10" fillId="0" borderId="9" xfId="0" applyNumberFormat="1" applyFont="1" applyBorder="1" applyAlignment="1">
      <alignment horizontal="center" vertical="center"/>
    </xf>
    <xf numFmtId="0" fontId="12" fillId="6" borderId="9" xfId="0" applyFont="1" applyFill="1" applyBorder="1" applyAlignment="1">
      <alignment horizontal="center" vertical="center"/>
    </xf>
    <xf numFmtId="0" fontId="12" fillId="6" borderId="8" xfId="0" applyFont="1" applyFill="1" applyBorder="1" applyAlignment="1">
      <alignment horizontal="center" vertical="center" wrapText="1"/>
    </xf>
    <xf numFmtId="0" fontId="13" fillId="0" borderId="9" xfId="0" applyFont="1" applyBorder="1" applyAlignment="1">
      <alignment horizontal="center" vertical="center" wrapText="1"/>
    </xf>
    <xf numFmtId="0" fontId="13" fillId="6" borderId="9" xfId="0" applyFont="1" applyFill="1" applyBorder="1" applyAlignment="1">
      <alignment horizontal="center" vertical="center" wrapText="1"/>
    </xf>
    <xf numFmtId="0" fontId="13" fillId="11" borderId="9" xfId="0" applyFont="1" applyFill="1" applyBorder="1" applyAlignment="1">
      <alignment horizontal="center" vertical="center" wrapText="1"/>
    </xf>
    <xf numFmtId="0" fontId="14" fillId="10" borderId="9" xfId="0" applyFont="1" applyFill="1" applyBorder="1" applyAlignment="1">
      <alignment horizontal="center" vertical="center" wrapText="1"/>
    </xf>
    <xf numFmtId="0" fontId="13" fillId="12" borderId="9" xfId="0" applyFont="1" applyFill="1" applyBorder="1" applyAlignment="1">
      <alignment horizontal="center" vertical="center" wrapText="1"/>
    </xf>
    <xf numFmtId="0" fontId="5" fillId="0" borderId="0" xfId="0" applyFont="1" applyAlignment="1">
      <alignment horizontal="center" vertical="center" wrapText="1"/>
    </xf>
    <xf numFmtId="49" fontId="10" fillId="0" borderId="9" xfId="0" applyNumberFormat="1" applyFont="1" applyBorder="1" applyAlignment="1">
      <alignment horizontal="center" vertical="center"/>
    </xf>
    <xf numFmtId="0" fontId="9" fillId="0" borderId="9" xfId="0" applyFont="1" applyBorder="1" applyAlignment="1">
      <alignment horizontal="center" vertical="center" wrapText="1"/>
    </xf>
    <xf numFmtId="0" fontId="10" fillId="0" borderId="9" xfId="0" applyFont="1" applyBorder="1" applyAlignment="1">
      <alignment horizontal="center" vertical="center"/>
    </xf>
    <xf numFmtId="0" fontId="11" fillId="9" borderId="9" xfId="0" applyFont="1" applyFill="1" applyBorder="1" applyAlignment="1">
      <alignment horizontal="center" vertical="center" wrapText="1"/>
    </xf>
    <xf numFmtId="0" fontId="13" fillId="6" borderId="23" xfId="0" applyFont="1" applyFill="1" applyBorder="1" applyAlignment="1">
      <alignment horizontal="left" vertical="top" wrapText="1"/>
    </xf>
    <xf numFmtId="0" fontId="13" fillId="13" borderId="9" xfId="0" applyFont="1" applyFill="1" applyBorder="1" applyAlignment="1">
      <alignment vertical="center" wrapText="1"/>
    </xf>
    <xf numFmtId="0" fontId="13" fillId="3" borderId="9" xfId="0" applyFont="1" applyFill="1" applyBorder="1" applyAlignment="1">
      <alignment vertical="center" wrapText="1"/>
    </xf>
    <xf numFmtId="0" fontId="13" fillId="14" borderId="16" xfId="0" applyFont="1" applyFill="1" applyBorder="1" applyAlignment="1">
      <alignment vertical="center" wrapText="1"/>
    </xf>
    <xf numFmtId="0" fontId="13" fillId="14" borderId="9" xfId="0" applyFont="1" applyFill="1" applyBorder="1" applyAlignment="1">
      <alignment vertical="center" wrapText="1"/>
    </xf>
    <xf numFmtId="0" fontId="13" fillId="14" borderId="23" xfId="0" applyFont="1" applyFill="1" applyBorder="1" applyAlignment="1">
      <alignment horizontal="left" vertical="top" wrapText="1"/>
    </xf>
    <xf numFmtId="49" fontId="11" fillId="9" borderId="9" xfId="0" applyNumberFormat="1" applyFont="1" applyFill="1" applyBorder="1" applyAlignment="1">
      <alignment horizontal="center" vertical="center" wrapText="1"/>
    </xf>
    <xf numFmtId="49" fontId="11" fillId="9" borderId="14" xfId="0" applyNumberFormat="1" applyFont="1" applyFill="1" applyBorder="1" applyAlignment="1">
      <alignment horizontal="center" vertical="center" wrapText="1"/>
    </xf>
    <xf numFmtId="0" fontId="5" fillId="0" borderId="9" xfId="0" applyFont="1" applyBorder="1" applyAlignment="1">
      <alignment horizontal="center" vertical="center"/>
    </xf>
    <xf numFmtId="0" fontId="0" fillId="0" borderId="9" xfId="0" applyBorder="1"/>
    <xf numFmtId="0" fontId="0" fillId="0" borderId="9" xfId="0" applyBorder="1" applyAlignment="1">
      <alignment horizontal="center"/>
    </xf>
    <xf numFmtId="0" fontId="15" fillId="0" borderId="0" xfId="0" applyFont="1" applyAlignment="1">
      <alignment wrapText="1"/>
    </xf>
    <xf numFmtId="0" fontId="0" fillId="0" borderId="0" xfId="0" applyAlignment="1">
      <alignment wrapText="1"/>
    </xf>
    <xf numFmtId="0" fontId="1" fillId="14" borderId="2"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1" fillId="14" borderId="3" xfId="0" applyFont="1" applyFill="1" applyBorder="1" applyAlignment="1">
      <alignment horizontal="center" vertical="center" wrapText="1"/>
    </xf>
    <xf numFmtId="0" fontId="1" fillId="14" borderId="4"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5" fillId="0" borderId="24" xfId="0" applyFont="1" applyBorder="1" applyAlignment="1">
      <alignment horizontal="center" vertical="center" wrapText="1"/>
    </xf>
    <xf numFmtId="0" fontId="1" fillId="18" borderId="2" xfId="0" applyFont="1" applyFill="1" applyBorder="1" applyAlignment="1">
      <alignment horizontal="center" vertical="center" wrapText="1"/>
    </xf>
    <xf numFmtId="0" fontId="1" fillId="18" borderId="1" xfId="0" applyFont="1" applyFill="1" applyBorder="1" applyAlignment="1">
      <alignment horizontal="center" vertical="center" wrapText="1"/>
    </xf>
    <xf numFmtId="0" fontId="1" fillId="18" borderId="3" xfId="0" applyFont="1" applyFill="1" applyBorder="1" applyAlignment="1">
      <alignment horizontal="center" vertical="center" wrapText="1"/>
    </xf>
    <xf numFmtId="0" fontId="1" fillId="18" borderId="4"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3" fontId="0" fillId="0" borderId="9" xfId="0" applyNumberFormat="1" applyBorder="1" applyAlignment="1">
      <alignment horizontal="center" vertical="center"/>
    </xf>
    <xf numFmtId="3" fontId="0" fillId="0" borderId="9" xfId="0" applyNumberFormat="1" applyBorder="1"/>
    <xf numFmtId="0" fontId="2" fillId="0" borderId="8" xfId="0" applyFont="1" applyBorder="1" applyAlignment="1">
      <alignment horizontal="center" vertical="center" wrapText="1"/>
    </xf>
    <xf numFmtId="0" fontId="1" fillId="15" borderId="2"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2" fillId="19" borderId="8" xfId="0" applyFont="1" applyFill="1" applyBorder="1" applyAlignment="1">
      <alignment horizontal="center" vertical="center"/>
    </xf>
    <xf numFmtId="0" fontId="2" fillId="0" borderId="21" xfId="0" applyFont="1" applyBorder="1" applyAlignment="1">
      <alignment horizontal="center" vertical="center" wrapText="1"/>
    </xf>
    <xf numFmtId="0" fontId="2" fillId="0" borderId="13" xfId="0" applyFont="1" applyBorder="1" applyAlignment="1">
      <alignment vertical="center" wrapText="1"/>
    </xf>
    <xf numFmtId="0" fontId="2" fillId="0" borderId="13" xfId="0" applyFont="1" applyBorder="1" applyAlignment="1">
      <alignment horizontal="center" vertical="center"/>
    </xf>
    <xf numFmtId="0" fontId="2" fillId="0" borderId="13" xfId="0" applyFont="1" applyBorder="1" applyAlignment="1">
      <alignment horizontal="center" vertical="center" wrapText="1"/>
    </xf>
    <xf numFmtId="0" fontId="4" fillId="0" borderId="13" xfId="0" applyFont="1" applyBorder="1" applyAlignment="1">
      <alignment horizontal="center" vertical="center" wrapText="1"/>
    </xf>
    <xf numFmtId="0" fontId="1" fillId="0" borderId="13" xfId="0" applyFont="1" applyBorder="1" applyAlignment="1">
      <alignment horizontal="center" vertical="center"/>
    </xf>
    <xf numFmtId="0" fontId="5"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9" xfId="0" applyFont="1" applyBorder="1" applyAlignment="1">
      <alignment horizontal="center" vertical="center" wrapText="1"/>
    </xf>
    <xf numFmtId="0" fontId="17" fillId="6" borderId="9" xfId="0" applyFont="1" applyFill="1" applyBorder="1" applyAlignment="1">
      <alignment horizontal="center" vertical="center" wrapText="1"/>
    </xf>
    <xf numFmtId="0" fontId="18" fillId="0" borderId="0" xfId="0" applyFont="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8" xfId="0" applyFont="1" applyBorder="1" applyAlignment="1">
      <alignment horizontal="center"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8" xfId="0" applyFont="1" applyBorder="1" applyAlignment="1">
      <alignment horizontal="center" vertical="center" wrapText="1"/>
    </xf>
    <xf numFmtId="0" fontId="2" fillId="5" borderId="21"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8" xfId="0" applyFont="1" applyFill="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xf>
    <xf numFmtId="0" fontId="1" fillId="0" borderId="8" xfId="0" applyFont="1" applyBorder="1" applyAlignment="1">
      <alignment horizontal="center" vertical="center"/>
    </xf>
    <xf numFmtId="0" fontId="5" fillId="0" borderId="2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8" xfId="0" applyFont="1" applyBorder="1" applyAlignment="1">
      <alignment horizontal="center" vertical="center" wrapText="1"/>
    </xf>
    <xf numFmtId="0" fontId="16" fillId="6" borderId="9" xfId="0" applyFont="1" applyFill="1" applyBorder="1" applyAlignment="1">
      <alignment horizontal="center" vertical="center" wrapText="1"/>
    </xf>
    <xf numFmtId="0" fontId="2" fillId="19" borderId="21" xfId="0" applyFont="1" applyFill="1" applyBorder="1" applyAlignment="1">
      <alignment horizontal="center" vertical="center"/>
    </xf>
    <xf numFmtId="0" fontId="2" fillId="19" borderId="22" xfId="0" applyFont="1" applyFill="1" applyBorder="1" applyAlignment="1">
      <alignment horizontal="center" vertical="center"/>
    </xf>
    <xf numFmtId="0" fontId="2" fillId="19" borderId="8" xfId="0" applyFont="1" applyFill="1" applyBorder="1" applyAlignment="1">
      <alignment horizontal="center" vertical="center"/>
    </xf>
    <xf numFmtId="0" fontId="4" fillId="4" borderId="21"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25" xfId="0" applyFont="1" applyFill="1" applyBorder="1" applyAlignment="1">
      <alignment horizontal="center" vertical="center" wrapText="1"/>
    </xf>
    <xf numFmtId="0" fontId="5" fillId="0" borderId="31" xfId="0" applyFont="1" applyBorder="1" applyAlignment="1">
      <alignment horizontal="center" vertical="center" wrapText="1"/>
    </xf>
    <xf numFmtId="0" fontId="1" fillId="0" borderId="25" xfId="0" applyFont="1" applyBorder="1" applyAlignment="1">
      <alignment horizontal="center" vertical="center"/>
    </xf>
    <xf numFmtId="0" fontId="1" fillId="0" borderId="25" xfId="0" applyFont="1" applyBorder="1" applyAlignment="1">
      <alignment horizontal="center" vertical="center" wrapText="1"/>
    </xf>
    <xf numFmtId="0" fontId="2" fillId="0" borderId="25" xfId="0" applyFont="1" applyBorder="1" applyAlignment="1">
      <alignment horizontal="center" vertical="center"/>
    </xf>
    <xf numFmtId="0" fontId="2" fillId="5" borderId="25" xfId="0" applyFont="1" applyFill="1" applyBorder="1" applyAlignment="1">
      <alignment horizontal="center" vertical="center"/>
    </xf>
    <xf numFmtId="0" fontId="2" fillId="0" borderId="25" xfId="0" applyFont="1" applyBorder="1" applyAlignment="1">
      <alignment horizontal="center" vertical="center" wrapText="1"/>
    </xf>
    <xf numFmtId="0" fontId="2" fillId="19" borderId="25" xfId="0" applyFont="1" applyFill="1" applyBorder="1" applyAlignment="1">
      <alignment horizontal="center" vertical="center"/>
    </xf>
    <xf numFmtId="0" fontId="1" fillId="15" borderId="2" xfId="0" applyFont="1" applyFill="1" applyBorder="1" applyAlignment="1">
      <alignment horizontal="center" vertical="center" wrapText="1"/>
    </xf>
    <xf numFmtId="0" fontId="1" fillId="15" borderId="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9" xfId="0" applyFont="1" applyBorder="1" applyAlignment="1">
      <alignment horizontal="center" vertical="center"/>
    </xf>
    <xf numFmtId="0" fontId="1" fillId="18" borderId="5" xfId="0" applyFont="1" applyFill="1" applyBorder="1" applyAlignment="1">
      <alignment horizontal="center" vertical="center" wrapText="1"/>
    </xf>
    <xf numFmtId="0" fontId="1" fillId="18" borderId="30" xfId="0" applyFont="1" applyFill="1" applyBorder="1" applyAlignment="1">
      <alignment horizontal="center" vertical="center" wrapText="1"/>
    </xf>
    <xf numFmtId="0" fontId="1" fillId="15" borderId="5" xfId="0" applyFont="1" applyFill="1" applyBorder="1" applyAlignment="1">
      <alignment horizontal="center" vertical="center" wrapText="1"/>
    </xf>
    <xf numFmtId="0" fontId="1" fillId="15" borderId="7" xfId="0" applyFont="1" applyFill="1" applyBorder="1" applyAlignment="1">
      <alignment horizontal="center" vertical="center" wrapText="1"/>
    </xf>
    <xf numFmtId="0" fontId="1" fillId="15" borderId="30"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14" borderId="5" xfId="0" applyFont="1" applyFill="1" applyBorder="1" applyAlignment="1">
      <alignment horizontal="center" vertical="center" wrapText="1"/>
    </xf>
    <xf numFmtId="0" fontId="1" fillId="14" borderId="7" xfId="0" applyFont="1" applyFill="1" applyBorder="1" applyAlignment="1">
      <alignment horizontal="center" vertical="center" wrapText="1"/>
    </xf>
    <xf numFmtId="0" fontId="1" fillId="14" borderId="30" xfId="0" applyFont="1" applyFill="1" applyBorder="1" applyAlignment="1">
      <alignment horizontal="center" vertical="center" wrapText="1"/>
    </xf>
    <xf numFmtId="0" fontId="1" fillId="18" borderId="7" xfId="0" applyFont="1" applyFill="1" applyBorder="1" applyAlignment="1">
      <alignment horizontal="center" vertical="center" wrapText="1"/>
    </xf>
    <xf numFmtId="0" fontId="3" fillId="16" borderId="8" xfId="0" applyFont="1" applyFill="1" applyBorder="1" applyAlignment="1">
      <alignment horizontal="center"/>
    </xf>
    <xf numFmtId="0" fontId="5" fillId="17" borderId="8" xfId="0" applyFont="1" applyFill="1" applyBorder="1" applyAlignment="1">
      <alignment horizontal="center"/>
    </xf>
    <xf numFmtId="0" fontId="1" fillId="15" borderId="26" xfId="0" applyFont="1" applyFill="1" applyBorder="1" applyAlignment="1">
      <alignment horizontal="center" vertical="center" wrapText="1"/>
    </xf>
    <xf numFmtId="0" fontId="1" fillId="15" borderId="32" xfId="0" applyFont="1" applyFill="1" applyBorder="1" applyAlignment="1">
      <alignment horizontal="center" vertical="center" wrapText="1"/>
    </xf>
    <xf numFmtId="0" fontId="1" fillId="15" borderId="6" xfId="0" applyFont="1" applyFill="1" applyBorder="1" applyAlignment="1">
      <alignment horizontal="center" vertical="center" wrapText="1"/>
    </xf>
    <xf numFmtId="0" fontId="1" fillId="15" borderId="27" xfId="0" applyFont="1" applyFill="1" applyBorder="1" applyAlignment="1">
      <alignment horizontal="center" vertical="center" wrapText="1"/>
    </xf>
    <xf numFmtId="0" fontId="1" fillId="15" borderId="28" xfId="0" applyFont="1" applyFill="1" applyBorder="1" applyAlignment="1">
      <alignment horizontal="center" vertical="center" wrapText="1"/>
    </xf>
    <xf numFmtId="0" fontId="1" fillId="15" borderId="29" xfId="0" applyFont="1" applyFill="1" applyBorder="1" applyAlignment="1">
      <alignment horizontal="center" vertical="center" wrapText="1"/>
    </xf>
    <xf numFmtId="0" fontId="5" fillId="0" borderId="10" xfId="0" applyFont="1" applyBorder="1" applyAlignment="1">
      <alignment horizontal="center"/>
    </xf>
    <xf numFmtId="0" fontId="0" fillId="0" borderId="9" xfId="0" applyBorder="1" applyAlignment="1">
      <alignment horizontal="center" wrapText="1"/>
    </xf>
    <xf numFmtId="0" fontId="5" fillId="3" borderId="9" xfId="0" applyFont="1" applyFill="1" applyBorder="1" applyAlignment="1">
      <alignment horizontal="center" vertical="center" textRotation="255" wrapText="1"/>
    </xf>
    <xf numFmtId="0" fontId="9" fillId="0" borderId="14" xfId="0" applyFont="1" applyBorder="1" applyAlignment="1">
      <alignment horizontal="center" vertical="center"/>
    </xf>
    <xf numFmtId="0" fontId="9" fillId="0" borderId="16" xfId="0" applyFont="1" applyBorder="1" applyAlignment="1">
      <alignment horizontal="center" vertical="center"/>
    </xf>
    <xf numFmtId="0" fontId="8" fillId="9" borderId="9" xfId="0" applyFont="1" applyFill="1" applyBorder="1" applyAlignment="1">
      <alignment horizontal="center" vertical="center" wrapText="1"/>
    </xf>
    <xf numFmtId="0" fontId="8" fillId="9" borderId="14"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8" fillId="9" borderId="13"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8" fillId="9" borderId="15"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22"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1" fillId="9" borderId="17" xfId="0" applyFont="1" applyFill="1" applyBorder="1" applyAlignment="1">
      <alignment horizontal="center" vertical="center" wrapText="1"/>
    </xf>
    <xf numFmtId="0" fontId="11" fillId="9" borderId="13" xfId="0" applyFont="1" applyFill="1" applyBorder="1" applyAlignment="1">
      <alignment horizontal="center" vertical="center" wrapText="1"/>
    </xf>
    <xf numFmtId="0" fontId="11" fillId="9" borderId="18" xfId="0" applyFont="1" applyFill="1" applyBorder="1" applyAlignment="1">
      <alignment horizontal="center" vertical="center" wrapText="1"/>
    </xf>
    <xf numFmtId="0" fontId="11" fillId="9" borderId="11" xfId="0" applyFont="1" applyFill="1" applyBorder="1" applyAlignment="1">
      <alignment horizontal="center" vertical="center" wrapText="1"/>
    </xf>
    <xf numFmtId="0" fontId="11" fillId="9" borderId="10" xfId="0" applyFont="1" applyFill="1" applyBorder="1" applyAlignment="1">
      <alignment horizontal="center" vertical="center" wrapText="1"/>
    </xf>
    <xf numFmtId="0" fontId="11" fillId="9" borderId="12" xfId="0" applyFont="1" applyFill="1" applyBorder="1" applyAlignment="1">
      <alignment horizontal="center" vertical="center" wrapText="1"/>
    </xf>
    <xf numFmtId="0" fontId="11" fillId="9" borderId="14" xfId="0" applyFont="1" applyFill="1" applyBorder="1" applyAlignment="1">
      <alignment horizontal="center" vertical="center" wrapText="1"/>
    </xf>
    <xf numFmtId="0" fontId="11" fillId="9" borderId="15" xfId="0" applyFont="1" applyFill="1" applyBorder="1" applyAlignment="1">
      <alignment horizontal="center" vertical="center" wrapText="1"/>
    </xf>
    <xf numFmtId="0" fontId="11" fillId="9" borderId="19" xfId="0" applyFont="1" applyFill="1" applyBorder="1" applyAlignment="1">
      <alignment horizontal="center" vertical="center" wrapText="1"/>
    </xf>
    <xf numFmtId="0" fontId="11" fillId="9" borderId="20" xfId="0" applyFont="1" applyFill="1" applyBorder="1" applyAlignment="1">
      <alignment horizontal="center" vertical="center" wrapText="1"/>
    </xf>
    <xf numFmtId="0" fontId="0" fillId="0" borderId="9" xfId="0" applyBorder="1" applyAlignment="1">
      <alignment horizontal="center" vertical="center"/>
    </xf>
    <xf numFmtId="0" fontId="20" fillId="0" borderId="17" xfId="0" applyFont="1" applyBorder="1" applyAlignment="1">
      <alignment horizontal="center" vertical="center"/>
    </xf>
    <xf numFmtId="0" fontId="20" fillId="0" borderId="13" xfId="0" applyFont="1" applyBorder="1" applyAlignment="1">
      <alignment horizontal="center" vertical="center"/>
    </xf>
    <xf numFmtId="0" fontId="20" fillId="0" borderId="18" xfId="0" applyFont="1" applyBorder="1" applyAlignment="1">
      <alignment horizontal="center" vertical="center"/>
    </xf>
    <xf numFmtId="0" fontId="20" fillId="0" borderId="19" xfId="0" applyFont="1" applyBorder="1" applyAlignment="1">
      <alignment horizontal="center" vertical="center"/>
    </xf>
    <xf numFmtId="0" fontId="20" fillId="0" borderId="0" xfId="0" applyFont="1" applyAlignment="1">
      <alignment horizontal="center" vertical="center"/>
    </xf>
    <xf numFmtId="0" fontId="20" fillId="0" borderId="20" xfId="0" applyFont="1" applyBorder="1" applyAlignment="1">
      <alignment horizontal="center" vertical="center"/>
    </xf>
    <xf numFmtId="0" fontId="19" fillId="0" borderId="9" xfId="0" applyFont="1" applyBorder="1" applyAlignment="1">
      <alignment horizontal="center" vertical="center"/>
    </xf>
    <xf numFmtId="0" fontId="21" fillId="0" borderId="0" xfId="0" applyFont="1"/>
    <xf numFmtId="0" fontId="19" fillId="0" borderId="9" xfId="0" applyFont="1" applyBorder="1" applyAlignment="1">
      <alignment vertical="center"/>
    </xf>
  </cellXfs>
  <cellStyles count="1">
    <cellStyle name="Normal" xfId="0" builtinId="0"/>
  </cellStyles>
  <dxfs count="88">
    <dxf>
      <fill>
        <patternFill>
          <bgColor rgb="FFFFFF00"/>
        </patternFill>
      </fill>
    </dxf>
    <dxf>
      <fill>
        <patternFill>
          <bgColor rgb="FF00B050"/>
        </patternFill>
      </fill>
    </dxf>
    <dxf>
      <fill>
        <patternFill>
          <bgColor rgb="FFFFC000"/>
        </patternFill>
      </fill>
    </dxf>
    <dxf>
      <font>
        <color auto="1"/>
      </font>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FFC000"/>
        </patternFill>
      </fill>
    </dxf>
    <dxf>
      <font>
        <color auto="1"/>
      </font>
      <fill>
        <patternFill>
          <bgColor rgb="FFFF0000"/>
        </patternFill>
      </fill>
    </dxf>
    <dxf>
      <fill>
        <patternFill>
          <bgColor rgb="FFFFC000"/>
        </patternFill>
      </fill>
    </dxf>
    <dxf>
      <fill>
        <patternFill>
          <bgColor rgb="FFFFFF00"/>
        </patternFill>
      </fill>
    </dxf>
    <dxf>
      <fill>
        <patternFill>
          <bgColor rgb="FF00B050"/>
        </patternFill>
      </fill>
    </dxf>
    <dxf>
      <font>
        <color auto="1"/>
      </font>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rgb="FFFFFF00"/>
        </patternFill>
      </fill>
    </dxf>
    <dxf>
      <fill>
        <patternFill>
          <bgColor rgb="FFFFFF00"/>
        </patternFill>
      </fill>
    </dxf>
    <dxf>
      <fill>
        <patternFill>
          <bgColor rgb="FFFFC000"/>
        </patternFill>
      </fill>
    </dxf>
    <dxf>
      <fill>
        <patternFill>
          <bgColor rgb="FF00B050"/>
        </patternFill>
      </fill>
    </dxf>
    <dxf>
      <fill>
        <patternFill>
          <bgColor rgb="FFFFFF00"/>
        </patternFill>
      </fill>
    </dxf>
    <dxf>
      <font>
        <color auto="1"/>
      </font>
      <fill>
        <patternFill>
          <bgColor rgb="FFFF0000"/>
        </patternFill>
      </fill>
    </dxf>
    <dxf>
      <fill>
        <patternFill>
          <bgColor rgb="FFFF0000"/>
        </patternFill>
      </fill>
    </dxf>
    <dxf>
      <fill>
        <patternFill>
          <bgColor rgb="FFFFFF00"/>
        </patternFill>
      </fill>
    </dxf>
    <dxf>
      <fill>
        <patternFill>
          <bgColor rgb="FF00B05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C0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FF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rgb="FFFFFF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ill>
        <patternFill>
          <bgColor rgb="FFFF0000"/>
        </patternFill>
      </fill>
    </dxf>
    <dxf>
      <fill>
        <patternFill>
          <bgColor rgb="FFFFC000"/>
        </patternFill>
      </fill>
    </dxf>
  </dxfs>
  <tableStyles count="0" defaultTableStyle="TableStyleMedium9" defaultPivotStyle="PivotStyleLight16"/>
  <colors>
    <mruColors>
      <color rgb="FFFFFFCC"/>
      <color rgb="FF66FF66"/>
      <color rgb="FFFF0000"/>
      <color rgb="FFCC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534968</xdr:colOff>
      <xdr:row>0</xdr:row>
      <xdr:rowOff>0</xdr:rowOff>
    </xdr:from>
    <xdr:to>
      <xdr:col>4</xdr:col>
      <xdr:colOff>182672</xdr:colOff>
      <xdr:row>3</xdr:row>
      <xdr:rowOff>54644</xdr:rowOff>
    </xdr:to>
    <xdr:pic>
      <xdr:nvPicPr>
        <xdr:cNvPr id="2" name="Imagen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7776" y="0"/>
          <a:ext cx="1735375" cy="18030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11</xdr:col>
      <xdr:colOff>527538</xdr:colOff>
      <xdr:row>35</xdr:row>
      <xdr:rowOff>227135</xdr:rowOff>
    </xdr:from>
    <xdr:ext cx="184731" cy="264560"/>
    <xdr:sp macro="" textlink="">
      <xdr:nvSpPr>
        <xdr:cNvPr id="5" name="4 CuadroTexto">
          <a:extLst>
            <a:ext uri="{FF2B5EF4-FFF2-40B4-BE49-F238E27FC236}">
              <a16:creationId xmlns:a16="http://schemas.microsoft.com/office/drawing/2014/main" id="{00000000-0008-0000-0500-000005000000}"/>
            </a:ext>
          </a:extLst>
        </xdr:cNvPr>
        <xdr:cNvSpPr txBox="1"/>
      </xdr:nvSpPr>
      <xdr:spPr>
        <a:xfrm>
          <a:off x="13891846" y="1118821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s-ES" sz="1100"/>
        </a:p>
      </xdr:txBody>
    </xdr:sp>
    <xdr:clientData/>
  </xdr:oneCellAnchor>
  <xdr:oneCellAnchor>
    <xdr:from>
      <xdr:col>11</xdr:col>
      <xdr:colOff>366345</xdr:colOff>
      <xdr:row>35</xdr:row>
      <xdr:rowOff>124556</xdr:rowOff>
    </xdr:from>
    <xdr:ext cx="470000" cy="210250"/>
    <xdr:sp macro="" textlink="">
      <xdr:nvSpPr>
        <xdr:cNvPr id="6" name="5 CuadroTexto">
          <a:extLst>
            <a:ext uri="{FF2B5EF4-FFF2-40B4-BE49-F238E27FC236}">
              <a16:creationId xmlns:a16="http://schemas.microsoft.com/office/drawing/2014/main" id="{00000000-0008-0000-0500-000006000000}"/>
            </a:ext>
          </a:extLst>
        </xdr:cNvPr>
        <xdr:cNvSpPr txBox="1"/>
      </xdr:nvSpPr>
      <xdr:spPr>
        <a:xfrm>
          <a:off x="13730653" y="11085633"/>
          <a:ext cx="4700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s-ES" sz="800">
              <a:latin typeface="Arial" pitchFamily="34" charset="0"/>
              <a:cs typeface="Arial" pitchFamily="34" charset="0"/>
            </a:rPr>
            <a:t>III 120</a:t>
          </a:r>
        </a:p>
      </xdr:txBody>
    </xdr:sp>
    <xdr:clientData/>
  </xdr:oneCellAnchor>
  <xdr:oneCellAnchor>
    <xdr:from>
      <xdr:col>11</xdr:col>
      <xdr:colOff>423494</xdr:colOff>
      <xdr:row>37</xdr:row>
      <xdr:rowOff>123095</xdr:rowOff>
    </xdr:from>
    <xdr:ext cx="424283" cy="210250"/>
    <xdr:sp macro="" textlink="">
      <xdr:nvSpPr>
        <xdr:cNvPr id="7" name="6 CuadroTexto">
          <a:extLst>
            <a:ext uri="{FF2B5EF4-FFF2-40B4-BE49-F238E27FC236}">
              <a16:creationId xmlns:a16="http://schemas.microsoft.com/office/drawing/2014/main" id="{00000000-0008-0000-0500-000007000000}"/>
            </a:ext>
          </a:extLst>
        </xdr:cNvPr>
        <xdr:cNvSpPr txBox="1"/>
      </xdr:nvSpPr>
      <xdr:spPr>
        <a:xfrm>
          <a:off x="13787802" y="11655672"/>
          <a:ext cx="424283"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s-ES" sz="800">
              <a:latin typeface="Arial" pitchFamily="34" charset="0"/>
              <a:cs typeface="Arial" pitchFamily="34" charset="0"/>
            </a:rPr>
            <a:t>IV 20</a:t>
          </a:r>
        </a:p>
      </xdr:txBody>
    </xdr:sp>
    <xdr:clientData/>
  </xdr:oneCellAnchor>
  <xdr:oneCellAnchor>
    <xdr:from>
      <xdr:col>9</xdr:col>
      <xdr:colOff>364862</xdr:colOff>
      <xdr:row>37</xdr:row>
      <xdr:rowOff>123095</xdr:rowOff>
    </xdr:from>
    <xdr:ext cx="470000" cy="210250"/>
    <xdr:sp macro="" textlink="">
      <xdr:nvSpPr>
        <xdr:cNvPr id="8" name="7 CuadroTexto">
          <a:extLst>
            <a:ext uri="{FF2B5EF4-FFF2-40B4-BE49-F238E27FC236}">
              <a16:creationId xmlns:a16="http://schemas.microsoft.com/office/drawing/2014/main" id="{00000000-0008-0000-0500-000008000000}"/>
            </a:ext>
          </a:extLst>
        </xdr:cNvPr>
        <xdr:cNvSpPr txBox="1"/>
      </xdr:nvSpPr>
      <xdr:spPr>
        <a:xfrm>
          <a:off x="12205170" y="11655672"/>
          <a:ext cx="470000" cy="2102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s-ES" sz="800">
              <a:latin typeface="Arial" pitchFamily="34" charset="0"/>
              <a:cs typeface="Arial" pitchFamily="34" charset="0"/>
            </a:rPr>
            <a:t>III 100</a:t>
          </a:r>
        </a:p>
      </xdr:txBody>
    </xdr:sp>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BF1048573"/>
  <sheetViews>
    <sheetView showGridLines="0" tabSelected="1" zoomScale="73" zoomScaleNormal="73" workbookViewId="0">
      <selection activeCell="N6" sqref="N6:Y6"/>
    </sheetView>
  </sheetViews>
  <sheetFormatPr baseColWidth="10" defaultRowHeight="15" x14ac:dyDescent="0.25"/>
  <cols>
    <col min="2" max="2" width="16.42578125" customWidth="1"/>
    <col min="3" max="3" width="17.85546875" customWidth="1"/>
    <col min="4" max="4" width="13.42578125" customWidth="1"/>
    <col min="5" max="5" width="19.5703125" bestFit="1" customWidth="1"/>
    <col min="6" max="6" width="19.5703125" customWidth="1"/>
    <col min="7" max="7" width="18.5703125" customWidth="1"/>
    <col min="8" max="8" width="22" customWidth="1"/>
    <col min="9" max="9" width="19.42578125" customWidth="1"/>
    <col min="10" max="10" width="19.140625" customWidth="1"/>
    <col min="11" max="11" width="23.42578125" customWidth="1"/>
    <col min="12" max="12" width="16.7109375" customWidth="1"/>
    <col min="13" max="13" width="14.85546875" customWidth="1"/>
    <col min="14" max="14" width="18.7109375" customWidth="1"/>
    <col min="15" max="15" width="21.42578125" customWidth="1"/>
    <col min="16" max="16" width="20.7109375" customWidth="1"/>
    <col min="17" max="17" width="21.28515625" customWidth="1"/>
    <col min="18" max="18" width="22.42578125" customWidth="1"/>
    <col min="19" max="19" width="20.85546875" customWidth="1"/>
    <col min="20" max="20" width="28.5703125" customWidth="1"/>
    <col min="21" max="21" width="16.28515625" customWidth="1"/>
    <col min="22" max="22" width="19.5703125" customWidth="1"/>
    <col min="23" max="23" width="17.7109375" customWidth="1"/>
    <col min="24" max="24" width="18.140625" customWidth="1"/>
    <col min="25" max="25" width="17.7109375" customWidth="1"/>
    <col min="26" max="26" width="16.5703125" customWidth="1"/>
    <col min="27" max="27" width="22.85546875" customWidth="1"/>
    <col min="28" max="28" width="18" customWidth="1"/>
    <col min="30" max="30" width="16" customWidth="1"/>
    <col min="31" max="31" width="14.5703125" customWidth="1"/>
    <col min="32" max="32" width="17.140625" customWidth="1"/>
    <col min="33" max="33" width="16.140625" customWidth="1"/>
    <col min="34" max="34" width="14.85546875" customWidth="1"/>
    <col min="35" max="35" width="19.85546875" customWidth="1"/>
    <col min="36" max="36" width="14.85546875" customWidth="1"/>
    <col min="37" max="37" width="21.42578125" customWidth="1"/>
    <col min="38" max="38" width="25.28515625" customWidth="1"/>
  </cols>
  <sheetData>
    <row r="1" spans="2:58" ht="46.5" customHeight="1" x14ac:dyDescent="0.25">
      <c r="B1" s="173" t="s">
        <v>307</v>
      </c>
      <c r="C1" s="174"/>
      <c r="D1" s="174"/>
      <c r="E1" s="174"/>
      <c r="F1" s="174"/>
      <c r="G1" s="174"/>
      <c r="H1" s="174"/>
      <c r="I1" s="174"/>
      <c r="J1" s="174"/>
      <c r="K1" s="174"/>
      <c r="L1" s="174"/>
      <c r="M1" s="174"/>
      <c r="N1" s="174"/>
      <c r="O1" s="174"/>
      <c r="P1" s="174"/>
      <c r="Q1" s="174"/>
      <c r="R1" s="174"/>
      <c r="S1" s="174"/>
      <c r="T1" s="174"/>
      <c r="U1" s="174"/>
      <c r="V1" s="174"/>
      <c r="W1" s="174"/>
      <c r="X1" s="174"/>
      <c r="Y1" s="174"/>
      <c r="Z1" s="174"/>
      <c r="AA1" s="174"/>
      <c r="AB1" s="174"/>
      <c r="AC1" s="174"/>
      <c r="AD1" s="174"/>
      <c r="AE1" s="174"/>
      <c r="AF1" s="174"/>
      <c r="AG1" s="174"/>
      <c r="AH1" s="174"/>
      <c r="AI1" s="174"/>
      <c r="AJ1" s="174"/>
      <c r="AK1" s="174"/>
      <c r="AL1" s="175"/>
    </row>
    <row r="2" spans="2:58" ht="39.75" customHeight="1" x14ac:dyDescent="0.25">
      <c r="B2" s="176" t="s">
        <v>308</v>
      </c>
      <c r="C2" s="177"/>
      <c r="D2" s="177"/>
      <c r="E2" s="177"/>
      <c r="F2" s="177"/>
      <c r="G2" s="177"/>
      <c r="H2" s="177"/>
      <c r="I2" s="177"/>
      <c r="J2" s="177"/>
      <c r="K2" s="177"/>
      <c r="L2" s="177"/>
      <c r="M2" s="177"/>
      <c r="N2" s="177"/>
      <c r="O2" s="177"/>
      <c r="P2" s="177"/>
      <c r="Q2" s="177"/>
      <c r="R2" s="177"/>
      <c r="S2" s="177"/>
      <c r="T2" s="177"/>
      <c r="U2" s="177"/>
      <c r="V2" s="177"/>
      <c r="W2" s="177"/>
      <c r="X2" s="177"/>
      <c r="Y2" s="177"/>
      <c r="Z2" s="177"/>
      <c r="AA2" s="177"/>
      <c r="AB2" s="177"/>
      <c r="AC2" s="177"/>
      <c r="AD2" s="177"/>
      <c r="AE2" s="177"/>
      <c r="AF2" s="177"/>
      <c r="AG2" s="177"/>
      <c r="AH2" s="177"/>
      <c r="AI2" s="177"/>
      <c r="AJ2" s="177"/>
      <c r="AK2" s="177"/>
      <c r="AL2" s="178"/>
    </row>
    <row r="3" spans="2:58" ht="51.75" customHeight="1" x14ac:dyDescent="0.25">
      <c r="B3" s="176" t="s">
        <v>299</v>
      </c>
      <c r="C3" s="177"/>
      <c r="D3" s="177"/>
      <c r="E3" s="177"/>
      <c r="F3" s="177"/>
      <c r="G3" s="177"/>
      <c r="H3" s="177"/>
      <c r="I3" s="177"/>
      <c r="J3" s="177"/>
      <c r="K3" s="177"/>
      <c r="L3" s="177"/>
      <c r="M3" s="177"/>
      <c r="N3" s="177"/>
      <c r="O3" s="177"/>
      <c r="P3" s="177"/>
      <c r="Q3" s="177"/>
      <c r="R3" s="177"/>
      <c r="S3" s="177"/>
      <c r="T3" s="177"/>
      <c r="U3" s="177"/>
      <c r="V3" s="177"/>
      <c r="W3" s="177"/>
      <c r="X3" s="177"/>
      <c r="Y3" s="177"/>
      <c r="Z3" s="177"/>
      <c r="AA3" s="177"/>
      <c r="AB3" s="177"/>
      <c r="AC3" s="177"/>
      <c r="AD3" s="177"/>
      <c r="AE3" s="177"/>
      <c r="AF3" s="177"/>
      <c r="AG3" s="177"/>
      <c r="AH3" s="177"/>
      <c r="AI3" s="177"/>
      <c r="AJ3" s="177"/>
      <c r="AK3" s="177"/>
      <c r="AL3" s="178"/>
    </row>
    <row r="4" spans="2:58" s="180" customFormat="1" ht="35.25" customHeight="1" x14ac:dyDescent="0.2">
      <c r="B4" s="179" t="s">
        <v>350</v>
      </c>
      <c r="C4" s="179"/>
      <c r="D4" s="179"/>
      <c r="E4" s="179"/>
      <c r="F4" s="179"/>
      <c r="G4" s="179"/>
      <c r="H4" s="179"/>
      <c r="I4" s="179"/>
      <c r="J4" s="179"/>
      <c r="K4" s="179"/>
      <c r="L4" s="179"/>
      <c r="M4" s="179"/>
      <c r="N4" s="179" t="s">
        <v>351</v>
      </c>
      <c r="O4" s="179"/>
      <c r="P4" s="179"/>
      <c r="Q4" s="179"/>
      <c r="R4" s="179"/>
      <c r="S4" s="179"/>
      <c r="T4" s="179"/>
      <c r="U4" s="179"/>
      <c r="V4" s="179"/>
      <c r="W4" s="179"/>
      <c r="X4" s="179"/>
      <c r="Y4" s="179"/>
      <c r="Z4" s="179" t="s">
        <v>352</v>
      </c>
      <c r="AA4" s="179"/>
      <c r="AB4" s="179"/>
      <c r="AC4" s="179"/>
      <c r="AD4" s="179"/>
      <c r="AE4" s="179"/>
      <c r="AF4" s="179"/>
      <c r="AG4" s="179"/>
      <c r="AH4" s="179"/>
      <c r="AI4" s="179"/>
      <c r="AJ4" s="179"/>
      <c r="AK4" s="179"/>
      <c r="AL4" s="179"/>
    </row>
    <row r="5" spans="2:58" ht="35.25" customHeight="1" x14ac:dyDescent="0.25">
      <c r="B5" s="85"/>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row>
    <row r="6" spans="2:58" s="180" customFormat="1" ht="35.25" customHeight="1" x14ac:dyDescent="0.2">
      <c r="B6" s="181" t="s">
        <v>305</v>
      </c>
      <c r="C6" s="181"/>
      <c r="D6" s="181"/>
      <c r="E6" s="181"/>
      <c r="F6" s="181"/>
      <c r="G6" s="181"/>
      <c r="H6" s="181"/>
      <c r="I6" s="181"/>
      <c r="J6" s="181"/>
      <c r="K6" s="181"/>
      <c r="L6" s="181"/>
      <c r="M6" s="181"/>
      <c r="N6" s="181" t="s">
        <v>353</v>
      </c>
      <c r="O6" s="181"/>
      <c r="P6" s="181"/>
      <c r="Q6" s="181"/>
      <c r="R6" s="181"/>
      <c r="S6" s="181"/>
      <c r="T6" s="181"/>
      <c r="U6" s="181"/>
      <c r="V6" s="181"/>
      <c r="W6" s="181"/>
      <c r="X6" s="181"/>
      <c r="Y6" s="181"/>
      <c r="Z6" s="181" t="s">
        <v>306</v>
      </c>
      <c r="AA6" s="181"/>
      <c r="AB6" s="181"/>
      <c r="AC6" s="181"/>
      <c r="AD6" s="181"/>
      <c r="AE6" s="181"/>
      <c r="AF6" s="181"/>
      <c r="AG6" s="181"/>
      <c r="AH6" s="181"/>
      <c r="AI6" s="181"/>
      <c r="AJ6" s="181"/>
      <c r="AK6" s="181"/>
      <c r="AL6" s="181"/>
    </row>
    <row r="7" spans="2:58" ht="18.75" x14ac:dyDescent="0.3">
      <c r="B7" s="138" t="s">
        <v>269</v>
      </c>
      <c r="C7" s="138"/>
      <c r="D7" s="138"/>
      <c r="E7" s="138"/>
      <c r="F7" s="138"/>
      <c r="G7" s="138"/>
      <c r="H7" s="138"/>
      <c r="I7" s="138"/>
      <c r="J7" s="138"/>
      <c r="K7" s="138"/>
      <c r="L7" s="138"/>
      <c r="M7" s="138"/>
      <c r="N7" s="138"/>
      <c r="O7" s="138"/>
      <c r="P7" s="138"/>
      <c r="Q7" s="138"/>
      <c r="R7" s="138"/>
      <c r="S7" s="138"/>
      <c r="T7" s="138"/>
      <c r="U7" s="138"/>
      <c r="V7" s="138"/>
      <c r="W7" s="138"/>
      <c r="X7" s="138"/>
      <c r="Y7" s="138"/>
      <c r="Z7" s="138"/>
      <c r="AA7" s="138"/>
      <c r="AB7" s="138"/>
      <c r="AD7" s="139" t="s">
        <v>270</v>
      </c>
      <c r="AE7" s="139"/>
      <c r="AF7" s="139"/>
      <c r="AG7" s="139"/>
      <c r="AH7" s="139"/>
      <c r="AI7" s="139"/>
      <c r="AJ7" s="139"/>
      <c r="AK7" s="139"/>
      <c r="AL7" s="139"/>
    </row>
    <row r="8" spans="2:58" ht="26.25" customHeight="1" thickBot="1" x14ac:dyDescent="0.3">
      <c r="B8" s="140" t="s">
        <v>283</v>
      </c>
      <c r="C8" s="140" t="s">
        <v>0</v>
      </c>
      <c r="D8" s="140" t="s">
        <v>41</v>
      </c>
      <c r="E8" s="143" t="s">
        <v>20</v>
      </c>
      <c r="F8" s="126"/>
      <c r="G8" s="144"/>
      <c r="H8" s="145" t="s">
        <v>256</v>
      </c>
      <c r="I8" s="125" t="s">
        <v>1</v>
      </c>
      <c r="J8" s="126"/>
      <c r="K8" s="127"/>
      <c r="L8" s="128" t="s">
        <v>2</v>
      </c>
      <c r="M8" s="129"/>
      <c r="N8" s="129"/>
      <c r="O8" s="129"/>
      <c r="P8" s="129"/>
      <c r="Q8" s="129"/>
      <c r="R8" s="130"/>
      <c r="S8" s="128" t="s">
        <v>3</v>
      </c>
      <c r="T8" s="130"/>
      <c r="U8" s="131" t="s">
        <v>13</v>
      </c>
      <c r="V8" s="132"/>
      <c r="W8" s="133"/>
      <c r="X8" s="134" t="s">
        <v>18</v>
      </c>
      <c r="Y8" s="135"/>
      <c r="Z8" s="135"/>
      <c r="AA8" s="135"/>
      <c r="AB8" s="136"/>
      <c r="AD8" s="123" t="s">
        <v>2</v>
      </c>
      <c r="AE8" s="137"/>
      <c r="AF8" s="137"/>
      <c r="AG8" s="137"/>
      <c r="AH8" s="137"/>
      <c r="AI8" s="137"/>
      <c r="AJ8" s="124"/>
      <c r="AK8" s="123" t="s">
        <v>3</v>
      </c>
      <c r="AL8" s="124"/>
    </row>
    <row r="9" spans="2:58" ht="85.5" customHeight="1" thickBot="1" x14ac:dyDescent="0.3">
      <c r="B9" s="141"/>
      <c r="C9" s="142"/>
      <c r="D9" s="142"/>
      <c r="E9" s="119" t="s">
        <v>5</v>
      </c>
      <c r="F9" s="120"/>
      <c r="G9" s="54" t="s">
        <v>4</v>
      </c>
      <c r="H9" s="125"/>
      <c r="I9" s="66" t="s">
        <v>6</v>
      </c>
      <c r="J9" s="54" t="s">
        <v>7</v>
      </c>
      <c r="K9" s="67" t="s">
        <v>8</v>
      </c>
      <c r="L9" s="55" t="s">
        <v>37</v>
      </c>
      <c r="M9" s="14" t="s">
        <v>38</v>
      </c>
      <c r="N9" s="3" t="s">
        <v>42</v>
      </c>
      <c r="O9" s="14" t="s">
        <v>39</v>
      </c>
      <c r="P9" s="3" t="s">
        <v>40</v>
      </c>
      <c r="Q9" s="14" t="s">
        <v>43</v>
      </c>
      <c r="R9" s="4" t="s">
        <v>45</v>
      </c>
      <c r="S9" s="14" t="s">
        <v>9</v>
      </c>
      <c r="T9" s="55" t="s">
        <v>250</v>
      </c>
      <c r="U9" s="1" t="s">
        <v>10</v>
      </c>
      <c r="V9" s="13" t="s">
        <v>11</v>
      </c>
      <c r="W9" s="2" t="s">
        <v>12</v>
      </c>
      <c r="X9" s="50" t="s">
        <v>14</v>
      </c>
      <c r="Y9" s="51" t="s">
        <v>15</v>
      </c>
      <c r="Z9" s="52" t="s">
        <v>16</v>
      </c>
      <c r="AA9" s="51" t="s">
        <v>17</v>
      </c>
      <c r="AB9" s="53" t="s">
        <v>44</v>
      </c>
      <c r="AD9" s="57" t="s">
        <v>37</v>
      </c>
      <c r="AE9" s="58" t="s">
        <v>38</v>
      </c>
      <c r="AF9" s="59" t="s">
        <v>42</v>
      </c>
      <c r="AG9" s="58" t="s">
        <v>39</v>
      </c>
      <c r="AH9" s="59" t="s">
        <v>40</v>
      </c>
      <c r="AI9" s="58" t="s">
        <v>43</v>
      </c>
      <c r="AJ9" s="60" t="s">
        <v>45</v>
      </c>
      <c r="AK9" s="58" t="s">
        <v>9</v>
      </c>
      <c r="AL9" s="57" t="s">
        <v>250</v>
      </c>
    </row>
    <row r="10" spans="2:58" ht="17.100000000000001" customHeight="1" x14ac:dyDescent="0.25">
      <c r="B10" s="121" t="s">
        <v>290</v>
      </c>
      <c r="C10" s="117" t="s">
        <v>298</v>
      </c>
      <c r="D10" s="115" t="s">
        <v>19</v>
      </c>
      <c r="E10" s="117" t="s">
        <v>217</v>
      </c>
      <c r="F10" s="65" t="s">
        <v>52</v>
      </c>
      <c r="G10" s="117" t="s">
        <v>282</v>
      </c>
      <c r="H10" s="117" t="s">
        <v>264</v>
      </c>
      <c r="I10" s="111" t="s">
        <v>279</v>
      </c>
      <c r="J10" s="111" t="s">
        <v>279</v>
      </c>
      <c r="K10" s="111" t="s">
        <v>303</v>
      </c>
      <c r="L10" s="115">
        <v>2</v>
      </c>
      <c r="M10" s="115">
        <v>2</v>
      </c>
      <c r="N10" s="118">
        <f>M10*L10</f>
        <v>4</v>
      </c>
      <c r="O10" s="115" t="str">
        <f>IF(N10&gt;=24,"Muy Alto",IF(N10&gt;=10,"Alto",IF(N10&gt;=6,"Medio","Bajo")))</f>
        <v>Bajo</v>
      </c>
      <c r="P10" s="115">
        <v>25</v>
      </c>
      <c r="Q10" s="118">
        <f t="shared" ref="Q10:Q41" si="0">P10*N10</f>
        <v>100</v>
      </c>
      <c r="R10" s="113" t="str">
        <f>IF(Q10&gt;=600,"I",IF(Q10&gt;=150,"II",IF(Q10&gt;=40,"III","IV")))</f>
        <v>III</v>
      </c>
      <c r="S10" s="98" t="str">
        <f>IF(R10="IV","ACEPTABLE",IF(R10="III","MEJORABLE",IF(R10="II","ACEPTABLE CON CONTROL ESPECIFICO","NO ACEPTABLE")))</f>
        <v>MEJORABLE</v>
      </c>
      <c r="T10" s="114" t="str">
        <f>IF(R10="IV","Mantener las medidas de control existentes, pero se deberían considerar soluciones o mejoras y se deben hacer comprobciones periódicas para asegurrar que el riesgo aún es aceptable",IF(R10="III","Mejorar si es posible. Seria conveniente justificar la intervención y su rentabilidad",IF(R10="II","Corregir y adoptar medidas de control inmediato","Situación crítica. Suspender actividades hasta que el riesgo esté bajo control. Intervención urgente ")))</f>
        <v>Mejorar si es posible. Seria conveniente justificar la intervención y su rentabilidad</v>
      </c>
      <c r="U10" s="115">
        <v>244</v>
      </c>
      <c r="V10" s="117" t="s">
        <v>277</v>
      </c>
      <c r="W10" s="117" t="s">
        <v>309</v>
      </c>
      <c r="X10" s="117" t="s">
        <v>268</v>
      </c>
      <c r="Y10" s="117" t="s">
        <v>268</v>
      </c>
      <c r="Z10" s="117" t="s">
        <v>268</v>
      </c>
      <c r="AA10" s="117" t="s">
        <v>310</v>
      </c>
      <c r="AB10" s="117" t="s">
        <v>311</v>
      </c>
      <c r="AD10" s="115">
        <v>2</v>
      </c>
      <c r="AE10" s="115">
        <v>3</v>
      </c>
      <c r="AF10" s="116">
        <f>AE10*AD10</f>
        <v>6</v>
      </c>
      <c r="AG10" s="115" t="str">
        <f>IF(AF10&gt;=24,"Muy Alto",IF(AF10&gt;=10,"Alto",IF(AF10&gt;=6,"Medio","Bajo")))</f>
        <v>Medio</v>
      </c>
      <c r="AH10" s="115">
        <v>10</v>
      </c>
      <c r="AI10" s="116">
        <f t="shared" ref="AI10:AI41" si="1">AH10*AF10</f>
        <v>60</v>
      </c>
      <c r="AJ10" s="113" t="str">
        <f>IF(AI10&gt;=600,"I",IF(AI10&gt;=150,"II",IF(AI10&gt;=40,"III","IV")))</f>
        <v>III</v>
      </c>
      <c r="AK10" s="98" t="str">
        <f>IF(AJ10="IV","ACEPTABLE",IF(AJ10="III","MEJORABLE",IF(AJ10="II","ACEPTABLE CON CONTROL ESPECIFICO","NO ACEPTABLE")))</f>
        <v>MEJORABLE</v>
      </c>
      <c r="AL10" s="114" t="str">
        <f>IF(AJ10="IV","Mantener las medidas de control existentes, pero se deberían considerar soluciones o mejoras y se deben hacer comprobciones periódicas para asegurrar que el riesgo aún es aceptable",IF(AJ10="III","Mejorar si es posible. Seria conveniente justificar la intervención y su rentabilidad",IF(AJ10="II","Corregir y adoptar medidas de control inmediato","Situación crítica. Suspender actividades hasta que el riesgo esté bajo control. Intervención urgente ")))</f>
        <v>Mejorar si es posible. Seria conveniente justificar la intervención y su rentabilidad</v>
      </c>
      <c r="AM10" s="61"/>
      <c r="AN10" s="61"/>
      <c r="AO10" s="61"/>
      <c r="AP10" s="61"/>
      <c r="AQ10" s="61"/>
      <c r="AR10" s="61"/>
      <c r="AS10" s="61"/>
      <c r="AT10" s="61"/>
      <c r="AU10" s="61"/>
      <c r="AV10" s="61"/>
      <c r="AW10" s="61"/>
      <c r="AX10" s="61"/>
      <c r="AY10" s="61"/>
      <c r="AZ10" s="61"/>
      <c r="BA10" s="61"/>
      <c r="BB10" s="61"/>
      <c r="BC10" s="61"/>
      <c r="BD10" s="61"/>
      <c r="BE10" s="61"/>
      <c r="BF10" s="61"/>
    </row>
    <row r="11" spans="2:58" ht="17.100000000000001" customHeight="1" x14ac:dyDescent="0.25">
      <c r="B11" s="121"/>
      <c r="C11" s="90"/>
      <c r="D11" s="87"/>
      <c r="E11" s="90"/>
      <c r="F11" s="65" t="s">
        <v>53</v>
      </c>
      <c r="G11" s="90"/>
      <c r="H11" s="90"/>
      <c r="I11" s="109"/>
      <c r="J11" s="109"/>
      <c r="K11" s="109"/>
      <c r="L11" s="87"/>
      <c r="M11" s="87"/>
      <c r="N11" s="106"/>
      <c r="O11" s="87"/>
      <c r="P11" s="87"/>
      <c r="Q11" s="106"/>
      <c r="R11" s="96"/>
      <c r="S11" s="99"/>
      <c r="T11" s="102"/>
      <c r="U11" s="87"/>
      <c r="V11" s="90"/>
      <c r="W11" s="90"/>
      <c r="X11" s="90"/>
      <c r="Y11" s="90"/>
      <c r="Z11" s="90"/>
      <c r="AA11" s="90"/>
      <c r="AB11" s="90"/>
      <c r="AD11" s="87"/>
      <c r="AE11" s="87"/>
      <c r="AF11" s="93"/>
      <c r="AG11" s="87"/>
      <c r="AH11" s="87"/>
      <c r="AI11" s="93"/>
      <c r="AJ11" s="96"/>
      <c r="AK11" s="99"/>
      <c r="AL11" s="102"/>
      <c r="AM11" s="61"/>
      <c r="AN11" s="61"/>
      <c r="AO11" s="61"/>
      <c r="AP11" s="61"/>
      <c r="AQ11" s="61"/>
      <c r="AR11" s="61"/>
      <c r="AS11" s="61"/>
      <c r="AT11" s="61"/>
      <c r="AU11" s="61"/>
      <c r="AV11" s="61"/>
      <c r="AW11" s="61"/>
      <c r="AX11" s="61"/>
      <c r="AY11" s="61"/>
      <c r="AZ11" s="61"/>
      <c r="BA11" s="61"/>
      <c r="BB11" s="61"/>
      <c r="BC11" s="61"/>
      <c r="BD11" s="61"/>
      <c r="BE11" s="61"/>
      <c r="BF11" s="61"/>
    </row>
    <row r="12" spans="2:58" ht="17.100000000000001" customHeight="1" x14ac:dyDescent="0.25">
      <c r="B12" s="121"/>
      <c r="C12" s="90"/>
      <c r="D12" s="87"/>
      <c r="E12" s="90"/>
      <c r="F12" s="65" t="s">
        <v>54</v>
      </c>
      <c r="G12" s="90"/>
      <c r="H12" s="90"/>
      <c r="I12" s="109"/>
      <c r="J12" s="109"/>
      <c r="K12" s="109"/>
      <c r="L12" s="87"/>
      <c r="M12" s="87"/>
      <c r="N12" s="106"/>
      <c r="O12" s="87"/>
      <c r="P12" s="87"/>
      <c r="Q12" s="106"/>
      <c r="R12" s="96"/>
      <c r="S12" s="99"/>
      <c r="T12" s="102"/>
      <c r="U12" s="87"/>
      <c r="V12" s="90"/>
      <c r="W12" s="90"/>
      <c r="X12" s="90"/>
      <c r="Y12" s="90"/>
      <c r="Z12" s="90"/>
      <c r="AA12" s="90"/>
      <c r="AB12" s="90"/>
      <c r="AD12" s="87"/>
      <c r="AE12" s="87"/>
      <c r="AF12" s="93"/>
      <c r="AG12" s="87"/>
      <c r="AH12" s="87"/>
      <c r="AI12" s="93"/>
      <c r="AJ12" s="96"/>
      <c r="AK12" s="99"/>
      <c r="AL12" s="102"/>
      <c r="AM12" s="61"/>
      <c r="AN12" s="61"/>
      <c r="AO12" s="61"/>
      <c r="AP12" s="61"/>
      <c r="AQ12" s="61"/>
      <c r="AR12" s="61"/>
      <c r="AS12" s="61"/>
      <c r="AT12" s="61"/>
      <c r="AU12" s="61"/>
      <c r="AV12" s="61"/>
      <c r="AW12" s="61"/>
      <c r="AX12" s="61"/>
      <c r="AY12" s="61"/>
      <c r="AZ12" s="61"/>
      <c r="BA12" s="61"/>
      <c r="BB12" s="61"/>
      <c r="BC12" s="61"/>
      <c r="BD12" s="61"/>
      <c r="BE12" s="61"/>
      <c r="BF12" s="61"/>
    </row>
    <row r="13" spans="2:58" ht="17.100000000000001" customHeight="1" x14ac:dyDescent="0.25">
      <c r="B13" s="121"/>
      <c r="C13" s="90"/>
      <c r="D13" s="87"/>
      <c r="E13" s="90"/>
      <c r="F13" s="65" t="s">
        <v>55</v>
      </c>
      <c r="G13" s="90"/>
      <c r="H13" s="90"/>
      <c r="I13" s="109"/>
      <c r="J13" s="109"/>
      <c r="K13" s="109"/>
      <c r="L13" s="87"/>
      <c r="M13" s="87"/>
      <c r="N13" s="106"/>
      <c r="O13" s="87"/>
      <c r="P13" s="87"/>
      <c r="Q13" s="106"/>
      <c r="R13" s="96"/>
      <c r="S13" s="99"/>
      <c r="T13" s="102"/>
      <c r="U13" s="87"/>
      <c r="V13" s="90"/>
      <c r="W13" s="90"/>
      <c r="X13" s="90"/>
      <c r="Y13" s="90"/>
      <c r="Z13" s="90"/>
      <c r="AA13" s="90"/>
      <c r="AB13" s="90"/>
      <c r="AD13" s="87"/>
      <c r="AE13" s="87"/>
      <c r="AF13" s="93"/>
      <c r="AG13" s="87"/>
      <c r="AH13" s="87"/>
      <c r="AI13" s="93"/>
      <c r="AJ13" s="96"/>
      <c r="AK13" s="99"/>
      <c r="AL13" s="102"/>
      <c r="AM13" s="61"/>
      <c r="AN13" s="61"/>
      <c r="AO13" s="61"/>
      <c r="AP13" s="61"/>
      <c r="AQ13" s="61"/>
      <c r="AR13" s="61"/>
      <c r="AS13" s="61"/>
      <c r="AT13" s="61"/>
      <c r="AU13" s="61"/>
      <c r="AV13" s="61"/>
      <c r="AW13" s="61"/>
      <c r="AX13" s="61"/>
      <c r="AY13" s="61"/>
      <c r="AZ13" s="61"/>
      <c r="BA13" s="61"/>
      <c r="BB13" s="61"/>
      <c r="BC13" s="61"/>
      <c r="BD13" s="61"/>
      <c r="BE13" s="61"/>
      <c r="BF13" s="61"/>
    </row>
    <row r="14" spans="2:58" ht="17.100000000000001" customHeight="1" x14ac:dyDescent="0.25">
      <c r="B14" s="121"/>
      <c r="C14" s="90"/>
      <c r="D14" s="87"/>
      <c r="E14" s="90"/>
      <c r="F14" s="65" t="s">
        <v>223</v>
      </c>
      <c r="G14" s="90"/>
      <c r="H14" s="90"/>
      <c r="I14" s="109"/>
      <c r="J14" s="109"/>
      <c r="K14" s="109"/>
      <c r="L14" s="87"/>
      <c r="M14" s="87"/>
      <c r="N14" s="106"/>
      <c r="O14" s="87"/>
      <c r="P14" s="87"/>
      <c r="Q14" s="106"/>
      <c r="R14" s="96"/>
      <c r="S14" s="99"/>
      <c r="T14" s="102"/>
      <c r="U14" s="87"/>
      <c r="V14" s="90"/>
      <c r="W14" s="90"/>
      <c r="X14" s="90"/>
      <c r="Y14" s="90"/>
      <c r="Z14" s="90"/>
      <c r="AA14" s="90"/>
      <c r="AB14" s="90"/>
      <c r="AD14" s="87"/>
      <c r="AE14" s="87"/>
      <c r="AF14" s="93"/>
      <c r="AG14" s="87"/>
      <c r="AH14" s="87"/>
      <c r="AI14" s="93"/>
      <c r="AJ14" s="96"/>
      <c r="AK14" s="99"/>
      <c r="AL14" s="102"/>
      <c r="AM14" s="61"/>
      <c r="AN14" s="61"/>
      <c r="AO14" s="61"/>
      <c r="AP14" s="61"/>
      <c r="AQ14" s="61"/>
      <c r="AR14" s="61"/>
      <c r="AS14" s="61"/>
      <c r="AT14" s="61"/>
      <c r="AU14" s="61"/>
      <c r="AV14" s="61"/>
      <c r="AW14" s="61"/>
      <c r="AX14" s="61"/>
      <c r="AY14" s="61"/>
      <c r="AZ14" s="61"/>
      <c r="BA14" s="61"/>
      <c r="BB14" s="61"/>
      <c r="BC14" s="61"/>
      <c r="BD14" s="61"/>
      <c r="BE14" s="61"/>
      <c r="BF14" s="61"/>
    </row>
    <row r="15" spans="2:58" ht="17.100000000000001" customHeight="1" x14ac:dyDescent="0.25">
      <c r="B15" s="121"/>
      <c r="C15" s="90"/>
      <c r="D15" s="87"/>
      <c r="E15" s="90"/>
      <c r="F15" s="65" t="s">
        <v>57</v>
      </c>
      <c r="G15" s="90"/>
      <c r="H15" s="90"/>
      <c r="I15" s="109"/>
      <c r="J15" s="109"/>
      <c r="K15" s="109"/>
      <c r="L15" s="87"/>
      <c r="M15" s="87"/>
      <c r="N15" s="106"/>
      <c r="O15" s="87"/>
      <c r="P15" s="87"/>
      <c r="Q15" s="106"/>
      <c r="R15" s="96"/>
      <c r="S15" s="99"/>
      <c r="T15" s="102"/>
      <c r="U15" s="87"/>
      <c r="V15" s="90"/>
      <c r="W15" s="90"/>
      <c r="X15" s="90"/>
      <c r="Y15" s="90"/>
      <c r="Z15" s="90"/>
      <c r="AA15" s="90"/>
      <c r="AB15" s="90"/>
      <c r="AD15" s="87"/>
      <c r="AE15" s="87"/>
      <c r="AF15" s="93"/>
      <c r="AG15" s="87"/>
      <c r="AH15" s="87"/>
      <c r="AI15" s="93"/>
      <c r="AJ15" s="96"/>
      <c r="AK15" s="99"/>
      <c r="AL15" s="102"/>
      <c r="AM15" s="61"/>
      <c r="AN15" s="61"/>
      <c r="AO15" s="61"/>
      <c r="AP15" s="61"/>
      <c r="AQ15" s="61"/>
      <c r="AR15" s="61"/>
      <c r="AS15" s="61"/>
      <c r="AT15" s="61"/>
      <c r="AU15" s="61"/>
      <c r="AV15" s="61"/>
      <c r="AW15" s="61"/>
      <c r="AX15" s="61"/>
      <c r="AY15" s="61"/>
      <c r="AZ15" s="61"/>
      <c r="BA15" s="61"/>
      <c r="BB15" s="61"/>
      <c r="BC15" s="61"/>
      <c r="BD15" s="61"/>
      <c r="BE15" s="61"/>
      <c r="BF15" s="61"/>
    </row>
    <row r="16" spans="2:58" ht="17.100000000000001" customHeight="1" x14ac:dyDescent="0.25">
      <c r="B16" s="121"/>
      <c r="C16" s="90"/>
      <c r="D16" s="87"/>
      <c r="E16" s="90"/>
      <c r="F16" s="65" t="s">
        <v>58</v>
      </c>
      <c r="G16" s="90"/>
      <c r="H16" s="90"/>
      <c r="I16" s="109"/>
      <c r="J16" s="109"/>
      <c r="K16" s="109"/>
      <c r="L16" s="87"/>
      <c r="M16" s="87"/>
      <c r="N16" s="106"/>
      <c r="O16" s="87"/>
      <c r="P16" s="87"/>
      <c r="Q16" s="106"/>
      <c r="R16" s="96"/>
      <c r="S16" s="99"/>
      <c r="T16" s="102"/>
      <c r="U16" s="87"/>
      <c r="V16" s="90"/>
      <c r="W16" s="90"/>
      <c r="X16" s="90"/>
      <c r="Y16" s="90"/>
      <c r="Z16" s="90"/>
      <c r="AA16" s="90"/>
      <c r="AB16" s="90"/>
      <c r="AD16" s="87"/>
      <c r="AE16" s="87"/>
      <c r="AF16" s="93"/>
      <c r="AG16" s="87"/>
      <c r="AH16" s="87"/>
      <c r="AI16" s="93"/>
      <c r="AJ16" s="96"/>
      <c r="AK16" s="99"/>
      <c r="AL16" s="102"/>
      <c r="AM16" s="61"/>
      <c r="AN16" s="61"/>
      <c r="AO16" s="61"/>
      <c r="AP16" s="61"/>
      <c r="AQ16" s="61"/>
      <c r="AR16" s="61"/>
      <c r="AS16" s="61"/>
      <c r="AT16" s="61"/>
      <c r="AU16" s="61"/>
      <c r="AV16" s="61"/>
      <c r="AW16" s="61"/>
      <c r="AX16" s="61"/>
      <c r="AY16" s="61"/>
      <c r="AZ16" s="61"/>
      <c r="BA16" s="61"/>
      <c r="BB16" s="61"/>
      <c r="BC16" s="61"/>
      <c r="BD16" s="61"/>
      <c r="BE16" s="61"/>
      <c r="BF16" s="61"/>
    </row>
    <row r="17" spans="2:58" ht="36.75" customHeight="1" thickBot="1" x14ac:dyDescent="0.3">
      <c r="B17" s="121"/>
      <c r="C17" s="90"/>
      <c r="D17" s="88"/>
      <c r="E17" s="91"/>
      <c r="F17" s="65" t="s">
        <v>59</v>
      </c>
      <c r="G17" s="91"/>
      <c r="H17" s="91"/>
      <c r="I17" s="110"/>
      <c r="J17" s="110"/>
      <c r="K17" s="110"/>
      <c r="L17" s="88"/>
      <c r="M17" s="88"/>
      <c r="N17" s="107"/>
      <c r="O17" s="88"/>
      <c r="P17" s="88"/>
      <c r="Q17" s="107"/>
      <c r="R17" s="97"/>
      <c r="S17" s="112"/>
      <c r="T17" s="103"/>
      <c r="U17" s="88"/>
      <c r="V17" s="91"/>
      <c r="W17" s="91"/>
      <c r="X17" s="91"/>
      <c r="Y17" s="91"/>
      <c r="Z17" s="91"/>
      <c r="AA17" s="91"/>
      <c r="AB17" s="91"/>
      <c r="AD17" s="88"/>
      <c r="AE17" s="88"/>
      <c r="AF17" s="94"/>
      <c r="AG17" s="88"/>
      <c r="AH17" s="88"/>
      <c r="AI17" s="94"/>
      <c r="AJ17" s="97"/>
      <c r="AK17" s="112"/>
      <c r="AL17" s="103"/>
      <c r="AM17" s="61"/>
      <c r="AN17" s="61"/>
      <c r="AO17" s="61"/>
      <c r="AP17" s="61"/>
      <c r="AQ17" s="61"/>
      <c r="AR17" s="61"/>
      <c r="AS17" s="61"/>
      <c r="AT17" s="61"/>
      <c r="AU17" s="61"/>
      <c r="AV17" s="61"/>
      <c r="AW17" s="61"/>
      <c r="AX17" s="61"/>
      <c r="AY17" s="61"/>
      <c r="AZ17" s="61"/>
      <c r="BA17" s="61"/>
      <c r="BB17" s="61"/>
      <c r="BC17" s="61"/>
      <c r="BD17" s="61"/>
      <c r="BE17" s="61"/>
      <c r="BF17" s="61"/>
    </row>
    <row r="18" spans="2:58" ht="174" customHeight="1" thickBot="1" x14ac:dyDescent="0.3">
      <c r="B18" s="121"/>
      <c r="C18" s="90"/>
      <c r="D18" s="5" t="s">
        <v>19</v>
      </c>
      <c r="E18" s="69" t="s">
        <v>218</v>
      </c>
      <c r="F18" s="65" t="s">
        <v>224</v>
      </c>
      <c r="G18" s="65" t="s">
        <v>312</v>
      </c>
      <c r="H18" s="65" t="s">
        <v>262</v>
      </c>
      <c r="I18" s="6" t="s">
        <v>279</v>
      </c>
      <c r="J18" s="6" t="s">
        <v>279</v>
      </c>
      <c r="K18" s="6" t="s">
        <v>276</v>
      </c>
      <c r="L18" s="5">
        <v>2</v>
      </c>
      <c r="M18" s="5">
        <v>3</v>
      </c>
      <c r="N18" s="68">
        <f t="shared" ref="N18:N19" si="2">M18*L18</f>
        <v>6</v>
      </c>
      <c r="O18" s="5" t="str">
        <f t="shared" ref="O18:O19" si="3">IF(N18&gt;=24,"Muy Alto",IF(N18&gt;=10,"Alto",IF(N18&gt;=6,"Medio","Bajo")))</f>
        <v>Medio</v>
      </c>
      <c r="P18" s="5">
        <v>10</v>
      </c>
      <c r="Q18" s="68">
        <f t="shared" ref="Q18:Q19" si="4">P18*N18</f>
        <v>60</v>
      </c>
      <c r="R18" s="11" t="str">
        <f t="shared" ref="R18:R19" si="5">IF(Q18&gt;=600,"I",IF(Q18&gt;=150,"II",IF(Q18&gt;=40,"III","IV")))</f>
        <v>III</v>
      </c>
      <c r="S18" s="56" t="str">
        <f t="shared" ref="S18:S19" si="6">IF(R18="IV","ACEPTABLE",IF(R18="III","MEJORABLE",IF(R18="II","ACEPTABLE CON CONTROL ESPECIFICO","NO ACEPTABLE")))</f>
        <v>MEJORABLE</v>
      </c>
      <c r="T18" s="10" t="str">
        <f t="shared" ref="T18:T19" si="7">IF(R18="IV","Mantener las medidas de control existentes, pero se deberían considerar soluciones o mejoras y se deben hacer comprobciones periódicas para asegurrar que el riesgo aún es aceptable",IF(R18="III","Mejorar si es posible. Seria conveniente justificar la intervención y su rentabilidad",IF(R18="II","Corregir y adoptar medidas de control inmediato","Situación crítica. Suspender actividades hasta que el riesgo esté bajo control. Intervención urgente ")))</f>
        <v>Mejorar si es posible. Seria conveniente justificar la intervención y su rentabilidad</v>
      </c>
      <c r="U18" s="5">
        <v>244</v>
      </c>
      <c r="V18" s="65" t="s">
        <v>278</v>
      </c>
      <c r="W18" s="65" t="s">
        <v>313</v>
      </c>
      <c r="X18" s="65" t="s">
        <v>268</v>
      </c>
      <c r="Y18" s="65" t="s">
        <v>268</v>
      </c>
      <c r="Z18" s="65" t="s">
        <v>268</v>
      </c>
      <c r="AA18" s="65" t="s">
        <v>314</v>
      </c>
      <c r="AB18" s="65" t="s">
        <v>315</v>
      </c>
      <c r="AD18" s="5">
        <v>0</v>
      </c>
      <c r="AE18" s="5">
        <v>3</v>
      </c>
      <c r="AF18" s="12">
        <f t="shared" ref="AF18:AF19" si="8">AE18*AD18</f>
        <v>0</v>
      </c>
      <c r="AG18" s="5" t="str">
        <f t="shared" ref="AG18:AG19" si="9">IF(AF18&gt;=24,"Muy Alto",IF(AF18&gt;=10,"Alto",IF(AF18&gt;=6,"Medio","Bajo")))</f>
        <v>Bajo</v>
      </c>
      <c r="AH18" s="5">
        <v>10</v>
      </c>
      <c r="AI18" s="12">
        <f t="shared" ref="AI18:AI19" si="10">AH18*AF18</f>
        <v>0</v>
      </c>
      <c r="AJ18" s="11" t="str">
        <f t="shared" ref="AJ18:AJ19" si="11">IF(AI18&gt;=600,"I",IF(AI18&gt;=150,"II",IF(AI18&gt;=40,"III","IV")))</f>
        <v>IV</v>
      </c>
      <c r="AK18" s="56" t="str">
        <f t="shared" ref="AK18:AK19" si="12">IF(AJ18="IV","ACEPTABLE",IF(AJ18="III","MEJORABLE",IF(AJ18="II","ACEPTABLE CON CONTROL ESPECIFICO","NO ACEPTABLE")))</f>
        <v>ACEPTABLE</v>
      </c>
      <c r="AL18" s="10" t="str">
        <f t="shared" ref="AL18:AL19" si="13">IF(AJ18="IV","Mantener las medidas de control existentes, pero se deberían considerar soluciones o mejoras y se deben hacer comprobciones periódicas para asegurrar que el riesgo aún es aceptable",IF(AJ18="III","Mejorar si es posible. Seria conveniente justificar la intervención y su rentabilidad",IF(AJ18="II","Corregir y adoptar medidas de control inmediato","Situación crítica. Suspender actividades hasta que el riesgo esté bajo control. Intervención urgente ")))</f>
        <v>Mantener las medidas de control existentes, pero se deberían considerar soluciones o mejoras y se deben hacer comprobciones periódicas para asegurrar que el riesgo aún es aceptable</v>
      </c>
      <c r="AM18" s="61"/>
      <c r="AN18" s="61"/>
      <c r="AO18" s="61"/>
      <c r="AP18" s="61"/>
      <c r="AQ18" s="61"/>
      <c r="AR18" s="61"/>
      <c r="AS18" s="61"/>
      <c r="AT18" s="61"/>
      <c r="AU18" s="61"/>
      <c r="AV18" s="61"/>
      <c r="AW18" s="61"/>
      <c r="AX18" s="61"/>
      <c r="AY18" s="61"/>
      <c r="AZ18" s="61"/>
      <c r="BA18" s="61"/>
      <c r="BB18" s="61"/>
      <c r="BC18" s="61"/>
      <c r="BD18" s="61"/>
      <c r="BE18" s="61"/>
      <c r="BF18" s="61"/>
    </row>
    <row r="19" spans="2:58" ht="21.95" customHeight="1" x14ac:dyDescent="0.25">
      <c r="B19" s="121"/>
      <c r="C19" s="90"/>
      <c r="D19" s="86" t="s">
        <v>19</v>
      </c>
      <c r="E19" s="89" t="s">
        <v>219</v>
      </c>
      <c r="F19" s="65" t="s">
        <v>232</v>
      </c>
      <c r="G19" s="89" t="s">
        <v>316</v>
      </c>
      <c r="H19" s="89" t="s">
        <v>284</v>
      </c>
      <c r="I19" s="108" t="s">
        <v>279</v>
      </c>
      <c r="J19" s="108" t="s">
        <v>291</v>
      </c>
      <c r="K19" s="111" t="s">
        <v>317</v>
      </c>
      <c r="L19" s="86">
        <v>2</v>
      </c>
      <c r="M19" s="86">
        <v>2</v>
      </c>
      <c r="N19" s="105">
        <f t="shared" si="2"/>
        <v>4</v>
      </c>
      <c r="O19" s="86" t="str">
        <f t="shared" si="3"/>
        <v>Bajo</v>
      </c>
      <c r="P19" s="86">
        <v>100</v>
      </c>
      <c r="Q19" s="105">
        <f t="shared" si="4"/>
        <v>400</v>
      </c>
      <c r="R19" s="95" t="str">
        <f t="shared" si="5"/>
        <v>II</v>
      </c>
      <c r="S19" s="98" t="str">
        <f t="shared" si="6"/>
        <v>ACEPTABLE CON CONTROL ESPECIFICO</v>
      </c>
      <c r="T19" s="101" t="str">
        <f t="shared" si="7"/>
        <v>Corregir y adoptar medidas de control inmediato</v>
      </c>
      <c r="U19" s="86">
        <v>244</v>
      </c>
      <c r="V19" s="89" t="s">
        <v>267</v>
      </c>
      <c r="W19" s="89" t="s">
        <v>266</v>
      </c>
      <c r="X19" s="89" t="s">
        <v>268</v>
      </c>
      <c r="Y19" s="89" t="s">
        <v>268</v>
      </c>
      <c r="Z19" s="89" t="s">
        <v>268</v>
      </c>
      <c r="AA19" s="89" t="s">
        <v>280</v>
      </c>
      <c r="AB19" s="89" t="s">
        <v>285</v>
      </c>
      <c r="AD19" s="86">
        <v>2</v>
      </c>
      <c r="AE19" s="86">
        <v>1</v>
      </c>
      <c r="AF19" s="92">
        <f t="shared" si="8"/>
        <v>2</v>
      </c>
      <c r="AG19" s="86" t="str">
        <f t="shared" si="9"/>
        <v>Bajo</v>
      </c>
      <c r="AH19" s="86">
        <v>100</v>
      </c>
      <c r="AI19" s="92">
        <f t="shared" si="10"/>
        <v>200</v>
      </c>
      <c r="AJ19" s="95" t="str">
        <f t="shared" si="11"/>
        <v>II</v>
      </c>
      <c r="AK19" s="98" t="str">
        <f t="shared" si="12"/>
        <v>ACEPTABLE CON CONTROL ESPECIFICO</v>
      </c>
      <c r="AL19" s="101" t="str">
        <f t="shared" si="13"/>
        <v>Corregir y adoptar medidas de control inmediato</v>
      </c>
      <c r="AM19" s="61"/>
      <c r="AN19" s="61"/>
      <c r="AO19" s="61"/>
      <c r="AP19" s="61"/>
      <c r="AQ19" s="61"/>
      <c r="AR19" s="61"/>
      <c r="AS19" s="61"/>
      <c r="AT19" s="61"/>
      <c r="AU19" s="61"/>
      <c r="AV19" s="61"/>
      <c r="AW19" s="61"/>
      <c r="AX19" s="61"/>
      <c r="AY19" s="61"/>
      <c r="AZ19" s="61"/>
      <c r="BA19" s="61"/>
      <c r="BB19" s="61"/>
      <c r="BC19" s="61"/>
      <c r="BD19" s="61"/>
      <c r="BE19" s="61"/>
      <c r="BF19" s="61"/>
    </row>
    <row r="20" spans="2:58" ht="21.95" customHeight="1" x14ac:dyDescent="0.25">
      <c r="B20" s="121"/>
      <c r="C20" s="90"/>
      <c r="D20" s="87"/>
      <c r="E20" s="90"/>
      <c r="F20" s="65" t="s">
        <v>233</v>
      </c>
      <c r="G20" s="90"/>
      <c r="H20" s="90"/>
      <c r="I20" s="109"/>
      <c r="J20" s="109"/>
      <c r="K20" s="109"/>
      <c r="L20" s="87"/>
      <c r="M20" s="87"/>
      <c r="N20" s="106"/>
      <c r="O20" s="87"/>
      <c r="P20" s="87"/>
      <c r="Q20" s="106"/>
      <c r="R20" s="96"/>
      <c r="S20" s="99"/>
      <c r="T20" s="102"/>
      <c r="U20" s="87"/>
      <c r="V20" s="90"/>
      <c r="W20" s="90"/>
      <c r="X20" s="90"/>
      <c r="Y20" s="90"/>
      <c r="Z20" s="90"/>
      <c r="AA20" s="90"/>
      <c r="AB20" s="90"/>
      <c r="AD20" s="87"/>
      <c r="AE20" s="87"/>
      <c r="AF20" s="93"/>
      <c r="AG20" s="87"/>
      <c r="AH20" s="87"/>
      <c r="AI20" s="93"/>
      <c r="AJ20" s="96"/>
      <c r="AK20" s="99"/>
      <c r="AL20" s="102"/>
      <c r="AM20" s="61"/>
      <c r="AN20" s="61"/>
      <c r="AO20" s="61"/>
      <c r="AP20" s="61"/>
      <c r="AQ20" s="61"/>
      <c r="AR20" s="61"/>
      <c r="AS20" s="61"/>
      <c r="AT20" s="61"/>
      <c r="AU20" s="61"/>
      <c r="AV20" s="61"/>
      <c r="AW20" s="61"/>
      <c r="AX20" s="61"/>
      <c r="AY20" s="61"/>
      <c r="AZ20" s="61"/>
      <c r="BA20" s="61"/>
      <c r="BB20" s="61"/>
      <c r="BC20" s="61"/>
      <c r="BD20" s="61"/>
      <c r="BE20" s="61"/>
      <c r="BF20" s="61"/>
    </row>
    <row r="21" spans="2:58" ht="21.95" customHeight="1" x14ac:dyDescent="0.25">
      <c r="B21" s="121"/>
      <c r="C21" s="90"/>
      <c r="D21" s="87"/>
      <c r="E21" s="90"/>
      <c r="F21" s="65" t="s">
        <v>60</v>
      </c>
      <c r="G21" s="90"/>
      <c r="H21" s="90"/>
      <c r="I21" s="109"/>
      <c r="J21" s="109"/>
      <c r="K21" s="109"/>
      <c r="L21" s="87"/>
      <c r="M21" s="87"/>
      <c r="N21" s="106"/>
      <c r="O21" s="87"/>
      <c r="P21" s="87"/>
      <c r="Q21" s="106"/>
      <c r="R21" s="96"/>
      <c r="S21" s="99"/>
      <c r="T21" s="102"/>
      <c r="U21" s="87"/>
      <c r="V21" s="90"/>
      <c r="W21" s="90"/>
      <c r="X21" s="90"/>
      <c r="Y21" s="90"/>
      <c r="Z21" s="90"/>
      <c r="AA21" s="90"/>
      <c r="AB21" s="90"/>
      <c r="AD21" s="87"/>
      <c r="AE21" s="87"/>
      <c r="AF21" s="93"/>
      <c r="AG21" s="87"/>
      <c r="AH21" s="87"/>
      <c r="AI21" s="93"/>
      <c r="AJ21" s="96"/>
      <c r="AK21" s="99"/>
      <c r="AL21" s="102"/>
      <c r="AM21" s="61"/>
      <c r="AN21" s="61"/>
      <c r="AO21" s="61"/>
      <c r="AP21" s="61"/>
      <c r="AQ21" s="61"/>
      <c r="AR21" s="61"/>
      <c r="AS21" s="61"/>
      <c r="AT21" s="61"/>
      <c r="AU21" s="61"/>
      <c r="AV21" s="61"/>
      <c r="AW21" s="61"/>
      <c r="AX21" s="61"/>
      <c r="AY21" s="61"/>
      <c r="AZ21" s="61"/>
      <c r="BA21" s="61"/>
      <c r="BB21" s="61"/>
      <c r="BC21" s="61"/>
      <c r="BD21" s="61"/>
      <c r="BE21" s="61"/>
      <c r="BF21" s="61"/>
    </row>
    <row r="22" spans="2:58" ht="21.95" customHeight="1" x14ac:dyDescent="0.25">
      <c r="B22" s="121"/>
      <c r="C22" s="90"/>
      <c r="D22" s="87"/>
      <c r="E22" s="90"/>
      <c r="F22" s="65" t="s">
        <v>318</v>
      </c>
      <c r="G22" s="90"/>
      <c r="H22" s="90"/>
      <c r="I22" s="109"/>
      <c r="J22" s="109"/>
      <c r="K22" s="109"/>
      <c r="L22" s="87"/>
      <c r="M22" s="87"/>
      <c r="N22" s="106"/>
      <c r="O22" s="87"/>
      <c r="P22" s="87"/>
      <c r="Q22" s="106"/>
      <c r="R22" s="96"/>
      <c r="S22" s="99"/>
      <c r="T22" s="102"/>
      <c r="U22" s="87"/>
      <c r="V22" s="90"/>
      <c r="W22" s="90"/>
      <c r="X22" s="90"/>
      <c r="Y22" s="90"/>
      <c r="Z22" s="90"/>
      <c r="AA22" s="90"/>
      <c r="AB22" s="90"/>
      <c r="AD22" s="87"/>
      <c r="AE22" s="87"/>
      <c r="AF22" s="93"/>
      <c r="AG22" s="87"/>
      <c r="AH22" s="87"/>
      <c r="AI22" s="93"/>
      <c r="AJ22" s="96"/>
      <c r="AK22" s="99"/>
      <c r="AL22" s="102"/>
      <c r="AM22" s="61"/>
      <c r="AN22" s="61"/>
      <c r="AO22" s="61"/>
      <c r="AP22" s="61"/>
      <c r="AQ22" s="61"/>
      <c r="AR22" s="61"/>
      <c r="AS22" s="61"/>
      <c r="AT22" s="61"/>
      <c r="AU22" s="61"/>
      <c r="AV22" s="61"/>
      <c r="AW22" s="61"/>
      <c r="AX22" s="61"/>
      <c r="AY22" s="61"/>
      <c r="AZ22" s="61"/>
      <c r="BA22" s="61"/>
      <c r="BB22" s="61"/>
      <c r="BC22" s="61"/>
      <c r="BD22" s="61"/>
      <c r="BE22" s="61"/>
      <c r="BF22" s="61"/>
    </row>
    <row r="23" spans="2:58" ht="21.95" customHeight="1" x14ac:dyDescent="0.25">
      <c r="B23" s="121"/>
      <c r="C23" s="90"/>
      <c r="D23" s="87"/>
      <c r="E23" s="90"/>
      <c r="F23" s="65" t="s">
        <v>61</v>
      </c>
      <c r="G23" s="90"/>
      <c r="H23" s="90"/>
      <c r="I23" s="109"/>
      <c r="J23" s="109"/>
      <c r="K23" s="109"/>
      <c r="L23" s="87"/>
      <c r="M23" s="87"/>
      <c r="N23" s="106"/>
      <c r="O23" s="87"/>
      <c r="P23" s="87"/>
      <c r="Q23" s="106"/>
      <c r="R23" s="96"/>
      <c r="S23" s="99"/>
      <c r="T23" s="102"/>
      <c r="U23" s="87"/>
      <c r="V23" s="90"/>
      <c r="W23" s="90"/>
      <c r="X23" s="90"/>
      <c r="Y23" s="90"/>
      <c r="Z23" s="90"/>
      <c r="AA23" s="90"/>
      <c r="AB23" s="90"/>
      <c r="AD23" s="87"/>
      <c r="AE23" s="87"/>
      <c r="AF23" s="93"/>
      <c r="AG23" s="87"/>
      <c r="AH23" s="87"/>
      <c r="AI23" s="93"/>
      <c r="AJ23" s="96"/>
      <c r="AK23" s="99"/>
      <c r="AL23" s="102"/>
      <c r="AM23" s="61"/>
      <c r="AN23" s="61"/>
      <c r="AO23" s="61"/>
      <c r="AP23" s="61"/>
      <c r="AQ23" s="61"/>
      <c r="AR23" s="61"/>
      <c r="AS23" s="61"/>
      <c r="AT23" s="61"/>
      <c r="AU23" s="61"/>
      <c r="AV23" s="61"/>
      <c r="AW23" s="61"/>
      <c r="AX23" s="61"/>
      <c r="AY23" s="61"/>
      <c r="AZ23" s="61"/>
      <c r="BA23" s="61"/>
      <c r="BB23" s="61"/>
      <c r="BC23" s="61"/>
      <c r="BD23" s="61"/>
      <c r="BE23" s="61"/>
      <c r="BF23" s="61"/>
    </row>
    <row r="24" spans="2:58" ht="21.95" customHeight="1" x14ac:dyDescent="0.25">
      <c r="B24" s="121"/>
      <c r="C24" s="90"/>
      <c r="D24" s="87"/>
      <c r="E24" s="90"/>
      <c r="F24" s="65" t="s">
        <v>234</v>
      </c>
      <c r="G24" s="90"/>
      <c r="H24" s="90"/>
      <c r="I24" s="109"/>
      <c r="J24" s="109"/>
      <c r="K24" s="109"/>
      <c r="L24" s="87"/>
      <c r="M24" s="87"/>
      <c r="N24" s="106"/>
      <c r="O24" s="87"/>
      <c r="P24" s="87"/>
      <c r="Q24" s="106"/>
      <c r="R24" s="96"/>
      <c r="S24" s="99"/>
      <c r="T24" s="102"/>
      <c r="U24" s="87"/>
      <c r="V24" s="90"/>
      <c r="W24" s="90"/>
      <c r="X24" s="90"/>
      <c r="Y24" s="90"/>
      <c r="Z24" s="90"/>
      <c r="AA24" s="90"/>
      <c r="AB24" s="90"/>
      <c r="AD24" s="87"/>
      <c r="AE24" s="87"/>
      <c r="AF24" s="93"/>
      <c r="AG24" s="87"/>
      <c r="AH24" s="87"/>
      <c r="AI24" s="93"/>
      <c r="AJ24" s="96"/>
      <c r="AK24" s="99"/>
      <c r="AL24" s="102"/>
      <c r="AM24" s="61"/>
      <c r="AN24" s="61"/>
      <c r="AO24" s="61"/>
      <c r="AP24" s="61"/>
      <c r="AQ24" s="61"/>
      <c r="AR24" s="61"/>
      <c r="AS24" s="61"/>
      <c r="AT24" s="61"/>
      <c r="AU24" s="61"/>
      <c r="AV24" s="61"/>
      <c r="AW24" s="61"/>
      <c r="AX24" s="61"/>
      <c r="AY24" s="61"/>
      <c r="AZ24" s="61"/>
      <c r="BA24" s="61"/>
      <c r="BB24" s="61"/>
      <c r="BC24" s="61"/>
      <c r="BD24" s="61"/>
      <c r="BE24" s="61"/>
      <c r="BF24" s="61"/>
    </row>
    <row r="25" spans="2:58" ht="21.95" customHeight="1" x14ac:dyDescent="0.25">
      <c r="B25" s="121"/>
      <c r="C25" s="90"/>
      <c r="D25" s="87"/>
      <c r="E25" s="90"/>
      <c r="F25" s="65" t="s">
        <v>235</v>
      </c>
      <c r="G25" s="90"/>
      <c r="H25" s="90"/>
      <c r="I25" s="109"/>
      <c r="J25" s="109"/>
      <c r="K25" s="109"/>
      <c r="L25" s="87"/>
      <c r="M25" s="87"/>
      <c r="N25" s="106"/>
      <c r="O25" s="87"/>
      <c r="P25" s="87"/>
      <c r="Q25" s="106"/>
      <c r="R25" s="96"/>
      <c r="S25" s="99"/>
      <c r="T25" s="102"/>
      <c r="U25" s="87"/>
      <c r="V25" s="90"/>
      <c r="W25" s="90"/>
      <c r="X25" s="90"/>
      <c r="Y25" s="90"/>
      <c r="Z25" s="90"/>
      <c r="AA25" s="90"/>
      <c r="AB25" s="90"/>
      <c r="AD25" s="87"/>
      <c r="AE25" s="87"/>
      <c r="AF25" s="93"/>
      <c r="AG25" s="87"/>
      <c r="AH25" s="87"/>
      <c r="AI25" s="93"/>
      <c r="AJ25" s="96"/>
      <c r="AK25" s="99"/>
      <c r="AL25" s="102"/>
      <c r="AM25" s="61"/>
      <c r="AN25" s="61"/>
      <c r="AO25" s="61"/>
      <c r="AP25" s="61"/>
      <c r="AQ25" s="61"/>
      <c r="AR25" s="61"/>
      <c r="AS25" s="61"/>
      <c r="AT25" s="61"/>
      <c r="AU25" s="61"/>
      <c r="AV25" s="61"/>
      <c r="AW25" s="61"/>
      <c r="AX25" s="61"/>
      <c r="AY25" s="61"/>
      <c r="AZ25" s="61"/>
      <c r="BA25" s="61"/>
      <c r="BB25" s="61"/>
      <c r="BC25" s="61"/>
      <c r="BD25" s="61"/>
      <c r="BE25" s="61"/>
      <c r="BF25" s="61"/>
    </row>
    <row r="26" spans="2:58" ht="21.95" customHeight="1" thickBot="1" x14ac:dyDescent="0.3">
      <c r="B26" s="121"/>
      <c r="C26" s="90"/>
      <c r="D26" s="88"/>
      <c r="E26" s="91"/>
      <c r="F26" s="65" t="s">
        <v>75</v>
      </c>
      <c r="G26" s="91"/>
      <c r="H26" s="91"/>
      <c r="I26" s="110"/>
      <c r="J26" s="110"/>
      <c r="K26" s="110"/>
      <c r="L26" s="88"/>
      <c r="M26" s="88"/>
      <c r="N26" s="107"/>
      <c r="O26" s="88"/>
      <c r="P26" s="88"/>
      <c r="Q26" s="107"/>
      <c r="R26" s="97"/>
      <c r="S26" s="112"/>
      <c r="T26" s="103"/>
      <c r="U26" s="88"/>
      <c r="V26" s="91"/>
      <c r="W26" s="91"/>
      <c r="X26" s="91"/>
      <c r="Y26" s="91"/>
      <c r="Z26" s="91"/>
      <c r="AA26" s="91"/>
      <c r="AB26" s="91"/>
      <c r="AD26" s="88"/>
      <c r="AE26" s="88"/>
      <c r="AF26" s="94"/>
      <c r="AG26" s="88"/>
      <c r="AH26" s="88"/>
      <c r="AI26" s="94"/>
      <c r="AJ26" s="97"/>
      <c r="AK26" s="112"/>
      <c r="AL26" s="103"/>
      <c r="AM26" s="61"/>
      <c r="AN26" s="61"/>
      <c r="AO26" s="61"/>
      <c r="AP26" s="61"/>
      <c r="AQ26" s="61"/>
      <c r="AR26" s="61"/>
      <c r="AS26" s="61"/>
      <c r="AT26" s="61"/>
      <c r="AU26" s="61"/>
      <c r="AV26" s="61"/>
      <c r="AW26" s="61"/>
      <c r="AX26" s="61"/>
      <c r="AY26" s="61"/>
      <c r="AZ26" s="61"/>
      <c r="BA26" s="61"/>
      <c r="BB26" s="61"/>
      <c r="BC26" s="61"/>
      <c r="BD26" s="61"/>
      <c r="BE26" s="61"/>
      <c r="BF26" s="61"/>
    </row>
    <row r="27" spans="2:58" ht="144" customHeight="1" x14ac:dyDescent="0.25">
      <c r="B27" s="121"/>
      <c r="C27" s="90"/>
      <c r="D27" s="86" t="s">
        <v>19</v>
      </c>
      <c r="E27" s="89" t="s">
        <v>220</v>
      </c>
      <c r="F27" s="65" t="s">
        <v>246</v>
      </c>
      <c r="G27" s="89" t="s">
        <v>319</v>
      </c>
      <c r="H27" s="89"/>
      <c r="I27" s="108" t="s">
        <v>304</v>
      </c>
      <c r="J27" s="108" t="s">
        <v>304</v>
      </c>
      <c r="K27" s="108" t="s">
        <v>320</v>
      </c>
      <c r="L27" s="122"/>
      <c r="M27" s="86"/>
      <c r="N27" s="105">
        <f t="shared" ref="N27" si="14">M27*L27</f>
        <v>0</v>
      </c>
      <c r="O27" s="86" t="str">
        <f t="shared" ref="O27" si="15">IF(N27&gt;=24,"Muy Alto",IF(N27&gt;=10,"Alto",IF(N27&gt;=6,"Medio","Bajo")))</f>
        <v>Bajo</v>
      </c>
      <c r="P27" s="86"/>
      <c r="Q27" s="105">
        <f t="shared" ref="Q27" si="16">P27*N27</f>
        <v>0</v>
      </c>
      <c r="R27" s="95" t="str">
        <f t="shared" ref="R27" si="17">IF(Q27&gt;=600,"I",IF(Q27&gt;=150,"II",IF(Q27&gt;=40,"III","IV")))</f>
        <v>IV</v>
      </c>
      <c r="S27" s="98" t="str">
        <f t="shared" ref="S27" si="18">IF(R27="IV","ACEPTABLE",IF(R27="III","MEJORABLE",IF(R27="II","ACEPTABLE CON CONTROL ESPECIFICO","NO ACEPTABLE")))</f>
        <v>ACEPTABLE</v>
      </c>
      <c r="T27" s="101" t="str">
        <f t="shared" ref="T27" si="19">IF(R27="IV","Mantener las medidas de control existentes, pero se deberían considerar soluciones o mejoras y se deben hacer comprobciones periódicas para asegurrar que el riesgo aún es aceptable",IF(R27="III","Mejorar si es posible. Seria conveniente justificar la intervención y su rentabilidad",IF(R27="II","Corregir y adoptar medidas de control inmediato","Situación crítica. Suspender actividades hasta que el riesgo esté bajo control. Intervención urgente ")))</f>
        <v>Mantener las medidas de control existentes, pero se deberían considerar soluciones o mejoras y se deben hacer comprobciones periódicas para asegurrar que el riesgo aún es aceptable</v>
      </c>
      <c r="U27" s="86">
        <v>244</v>
      </c>
      <c r="V27" s="89" t="s">
        <v>286</v>
      </c>
      <c r="W27" s="89" t="s">
        <v>321</v>
      </c>
      <c r="X27" s="89" t="s">
        <v>268</v>
      </c>
      <c r="Y27" s="89" t="s">
        <v>268</v>
      </c>
      <c r="Z27" s="89" t="s">
        <v>268</v>
      </c>
      <c r="AA27" s="89" t="s">
        <v>322</v>
      </c>
      <c r="AB27" s="89" t="s">
        <v>268</v>
      </c>
      <c r="AD27" s="86"/>
      <c r="AE27" s="86"/>
      <c r="AF27" s="92">
        <f t="shared" ref="AF27" si="20">AE27*AD27</f>
        <v>0</v>
      </c>
      <c r="AG27" s="86" t="str">
        <f t="shared" ref="AG27" si="21">IF(AF27&gt;=24,"Muy Alto",IF(AF27&gt;=10,"Alto",IF(AF27&gt;=6,"Medio","Bajo")))</f>
        <v>Bajo</v>
      </c>
      <c r="AH27" s="86"/>
      <c r="AI27" s="92">
        <f t="shared" ref="AI27" si="22">AH27*AF27</f>
        <v>0</v>
      </c>
      <c r="AJ27" s="95" t="str">
        <f t="shared" ref="AJ27" si="23">IF(AI27&gt;=600,"I",IF(AI27&gt;=150,"II",IF(AI27&gt;=40,"III","IV")))</f>
        <v>IV</v>
      </c>
      <c r="AK27" s="98" t="str">
        <f t="shared" ref="AK27" si="24">IF(AJ27="IV","ACEPTABLE",IF(AJ27="III","MEJORABLE",IF(AJ27="II","ACEPTABLE CON CONTROL ESPECIFICO","NO ACEPTABLE")))</f>
        <v>ACEPTABLE</v>
      </c>
      <c r="AL27" s="101" t="str">
        <f t="shared" ref="AL27" si="25">IF(AJ27="IV","Mantener las medidas de control existentes, pero se deberían considerar soluciones o mejoras y se deben hacer comprobciones periódicas para asegurrar que el riesgo aún es aceptable",IF(AJ27="III","Mejorar si es posible. Seria conveniente justificar la intervención y su rentabilidad",IF(AJ27="II","Corregir y adoptar medidas de control inmediato","Situación crítica. Suspender actividades hasta que el riesgo esté bajo control. Intervención urgente ")))</f>
        <v>Mantener las medidas de control existentes, pero se deberían considerar soluciones o mejoras y se deben hacer comprobciones periódicas para asegurrar que el riesgo aún es aceptable</v>
      </c>
      <c r="AM27" s="61"/>
      <c r="AN27" s="61"/>
      <c r="AO27" s="61"/>
      <c r="AP27" s="61"/>
      <c r="AQ27" s="61"/>
      <c r="AR27" s="61"/>
      <c r="AS27" s="61"/>
      <c r="AT27" s="61"/>
      <c r="AU27" s="61"/>
      <c r="AV27" s="61"/>
      <c r="AW27" s="61"/>
      <c r="AX27" s="61"/>
      <c r="AY27" s="61"/>
      <c r="AZ27" s="61"/>
      <c r="BA27" s="61"/>
      <c r="BB27" s="61"/>
      <c r="BC27" s="61"/>
      <c r="BD27" s="61"/>
      <c r="BE27" s="61"/>
      <c r="BF27" s="61"/>
    </row>
    <row r="28" spans="2:58" ht="140.25" customHeight="1" x14ac:dyDescent="0.25">
      <c r="B28" s="121"/>
      <c r="C28" s="90"/>
      <c r="D28" s="87"/>
      <c r="E28" s="90"/>
      <c r="F28" s="65" t="s">
        <v>323</v>
      </c>
      <c r="G28" s="90"/>
      <c r="H28" s="90"/>
      <c r="I28" s="109"/>
      <c r="J28" s="109"/>
      <c r="K28" s="109"/>
      <c r="L28" s="122"/>
      <c r="M28" s="87"/>
      <c r="N28" s="106"/>
      <c r="O28" s="87"/>
      <c r="P28" s="87"/>
      <c r="Q28" s="106"/>
      <c r="R28" s="96"/>
      <c r="S28" s="99"/>
      <c r="T28" s="102"/>
      <c r="U28" s="87"/>
      <c r="V28" s="90"/>
      <c r="W28" s="90"/>
      <c r="X28" s="90"/>
      <c r="Y28" s="90"/>
      <c r="Z28" s="90"/>
      <c r="AA28" s="90"/>
      <c r="AB28" s="90"/>
      <c r="AD28" s="87"/>
      <c r="AE28" s="87"/>
      <c r="AF28" s="93"/>
      <c r="AG28" s="87"/>
      <c r="AH28" s="87"/>
      <c r="AI28" s="93"/>
      <c r="AJ28" s="96"/>
      <c r="AK28" s="99"/>
      <c r="AL28" s="102"/>
      <c r="AM28" s="61"/>
      <c r="AN28" s="61"/>
      <c r="AO28" s="61"/>
      <c r="AP28" s="61"/>
      <c r="AQ28" s="61"/>
      <c r="AR28" s="61"/>
      <c r="AS28" s="61"/>
      <c r="AT28" s="61"/>
      <c r="AU28" s="61"/>
      <c r="AV28" s="61"/>
      <c r="AW28" s="61"/>
      <c r="AX28" s="61"/>
      <c r="AY28" s="61"/>
      <c r="AZ28" s="61"/>
      <c r="BA28" s="61"/>
      <c r="BB28" s="61"/>
      <c r="BC28" s="61"/>
      <c r="BD28" s="61"/>
      <c r="BE28" s="61"/>
      <c r="BF28" s="61"/>
    </row>
    <row r="29" spans="2:58" ht="90" customHeight="1" x14ac:dyDescent="0.25">
      <c r="B29" s="121"/>
      <c r="C29" s="90"/>
      <c r="D29" s="87"/>
      <c r="E29" s="90"/>
      <c r="F29" s="65" t="s">
        <v>324</v>
      </c>
      <c r="G29" s="90"/>
      <c r="H29" s="90"/>
      <c r="I29" s="109"/>
      <c r="J29" s="109"/>
      <c r="K29" s="109"/>
      <c r="L29" s="122"/>
      <c r="M29" s="87"/>
      <c r="N29" s="106"/>
      <c r="O29" s="87"/>
      <c r="P29" s="87"/>
      <c r="Q29" s="106"/>
      <c r="R29" s="96"/>
      <c r="S29" s="99"/>
      <c r="T29" s="102"/>
      <c r="U29" s="87"/>
      <c r="V29" s="90"/>
      <c r="W29" s="90"/>
      <c r="X29" s="90"/>
      <c r="Y29" s="90"/>
      <c r="Z29" s="90"/>
      <c r="AA29" s="90"/>
      <c r="AB29" s="90"/>
      <c r="AD29" s="87"/>
      <c r="AE29" s="87"/>
      <c r="AF29" s="93"/>
      <c r="AG29" s="87"/>
      <c r="AH29" s="87"/>
      <c r="AI29" s="93"/>
      <c r="AJ29" s="96"/>
      <c r="AK29" s="99"/>
      <c r="AL29" s="102"/>
      <c r="AM29" s="61"/>
      <c r="AN29" s="61"/>
      <c r="AO29" s="61"/>
      <c r="AP29" s="61"/>
      <c r="AQ29" s="61"/>
      <c r="AR29" s="61"/>
      <c r="AS29" s="61"/>
      <c r="AT29" s="61"/>
      <c r="AU29" s="61"/>
      <c r="AV29" s="61"/>
      <c r="AW29" s="61"/>
      <c r="AX29" s="61"/>
      <c r="AY29" s="61"/>
      <c r="AZ29" s="61"/>
      <c r="BA29" s="61"/>
      <c r="BB29" s="61"/>
      <c r="BC29" s="61"/>
      <c r="BD29" s="61"/>
      <c r="BE29" s="61"/>
      <c r="BF29" s="61"/>
    </row>
    <row r="30" spans="2:58" ht="147" customHeight="1" x14ac:dyDescent="0.25">
      <c r="B30" s="121"/>
      <c r="C30" s="90"/>
      <c r="D30" s="87"/>
      <c r="E30" s="90"/>
      <c r="F30" s="65" t="s">
        <v>325</v>
      </c>
      <c r="G30" s="90"/>
      <c r="H30" s="90"/>
      <c r="I30" s="109"/>
      <c r="J30" s="109"/>
      <c r="K30" s="109"/>
      <c r="L30" s="122"/>
      <c r="M30" s="87"/>
      <c r="N30" s="106"/>
      <c r="O30" s="87"/>
      <c r="P30" s="87"/>
      <c r="Q30" s="106"/>
      <c r="R30" s="96"/>
      <c r="S30" s="99"/>
      <c r="T30" s="102"/>
      <c r="U30" s="87"/>
      <c r="V30" s="90"/>
      <c r="W30" s="90"/>
      <c r="X30" s="90"/>
      <c r="Y30" s="90"/>
      <c r="Z30" s="90"/>
      <c r="AA30" s="90"/>
      <c r="AB30" s="90"/>
      <c r="AD30" s="87"/>
      <c r="AE30" s="87"/>
      <c r="AF30" s="93"/>
      <c r="AG30" s="87"/>
      <c r="AH30" s="87"/>
      <c r="AI30" s="93"/>
      <c r="AJ30" s="96"/>
      <c r="AK30" s="99"/>
      <c r="AL30" s="102"/>
      <c r="AM30" s="61"/>
      <c r="AN30" s="61"/>
      <c r="AO30" s="61"/>
      <c r="AP30" s="61"/>
      <c r="AQ30" s="61"/>
      <c r="AR30" s="61"/>
      <c r="AS30" s="61"/>
      <c r="AT30" s="61"/>
      <c r="AU30" s="61"/>
      <c r="AV30" s="61"/>
      <c r="AW30" s="61"/>
      <c r="AX30" s="61"/>
      <c r="AY30" s="61"/>
      <c r="AZ30" s="61"/>
      <c r="BA30" s="61"/>
      <c r="BB30" s="61"/>
      <c r="BC30" s="61"/>
      <c r="BD30" s="61"/>
      <c r="BE30" s="61"/>
      <c r="BF30" s="61"/>
    </row>
    <row r="31" spans="2:58" ht="163.5" customHeight="1" x14ac:dyDescent="0.25">
      <c r="B31" s="121"/>
      <c r="C31" s="90"/>
      <c r="D31" s="87"/>
      <c r="E31" s="90"/>
      <c r="F31" s="65" t="s">
        <v>247</v>
      </c>
      <c r="G31" s="90"/>
      <c r="H31" s="90"/>
      <c r="I31" s="109"/>
      <c r="J31" s="109"/>
      <c r="K31" s="109"/>
      <c r="L31" s="122"/>
      <c r="M31" s="87"/>
      <c r="N31" s="106"/>
      <c r="O31" s="87"/>
      <c r="P31" s="87"/>
      <c r="Q31" s="106"/>
      <c r="R31" s="96"/>
      <c r="S31" s="99"/>
      <c r="T31" s="102"/>
      <c r="U31" s="87"/>
      <c r="V31" s="90"/>
      <c r="W31" s="90"/>
      <c r="X31" s="90"/>
      <c r="Y31" s="90"/>
      <c r="Z31" s="90"/>
      <c r="AA31" s="90"/>
      <c r="AB31" s="90"/>
      <c r="AD31" s="87"/>
      <c r="AE31" s="87"/>
      <c r="AF31" s="93"/>
      <c r="AG31" s="87"/>
      <c r="AH31" s="87"/>
      <c r="AI31" s="93"/>
      <c r="AJ31" s="96"/>
      <c r="AK31" s="99"/>
      <c r="AL31" s="102"/>
      <c r="AM31" s="61"/>
      <c r="AN31" s="61"/>
      <c r="AO31" s="61"/>
      <c r="AP31" s="61"/>
      <c r="AQ31" s="61"/>
      <c r="AR31" s="61"/>
      <c r="AS31" s="61"/>
      <c r="AT31" s="61"/>
      <c r="AU31" s="61"/>
      <c r="AV31" s="61"/>
      <c r="AW31" s="61"/>
      <c r="AX31" s="61"/>
      <c r="AY31" s="61"/>
      <c r="AZ31" s="61"/>
      <c r="BA31" s="61"/>
      <c r="BB31" s="61"/>
      <c r="BC31" s="61"/>
      <c r="BD31" s="61"/>
      <c r="BE31" s="61"/>
      <c r="BF31" s="61"/>
    </row>
    <row r="32" spans="2:58" ht="89.25" customHeight="1" x14ac:dyDescent="0.25">
      <c r="B32" s="121"/>
      <c r="C32" s="90"/>
      <c r="D32" s="88"/>
      <c r="E32" s="91"/>
      <c r="F32" s="65" t="s">
        <v>248</v>
      </c>
      <c r="G32" s="91"/>
      <c r="H32" s="91"/>
      <c r="I32" s="110"/>
      <c r="J32" s="110"/>
      <c r="K32" s="110"/>
      <c r="L32" s="122"/>
      <c r="M32" s="88"/>
      <c r="N32" s="107"/>
      <c r="O32" s="88"/>
      <c r="P32" s="88"/>
      <c r="Q32" s="107"/>
      <c r="R32" s="97"/>
      <c r="S32" s="100"/>
      <c r="T32" s="103"/>
      <c r="U32" s="88"/>
      <c r="V32" s="91"/>
      <c r="W32" s="91"/>
      <c r="X32" s="91"/>
      <c r="Y32" s="91"/>
      <c r="Z32" s="91"/>
      <c r="AA32" s="91"/>
      <c r="AB32" s="91"/>
      <c r="AD32" s="88"/>
      <c r="AE32" s="88"/>
      <c r="AF32" s="94"/>
      <c r="AG32" s="88"/>
      <c r="AH32" s="88"/>
      <c r="AI32" s="94"/>
      <c r="AJ32" s="97"/>
      <c r="AK32" s="100"/>
      <c r="AL32" s="103"/>
      <c r="AM32" s="61"/>
      <c r="AN32" s="61"/>
      <c r="AO32" s="61"/>
      <c r="AP32" s="61"/>
      <c r="AQ32" s="61"/>
      <c r="AR32" s="61"/>
      <c r="AS32" s="61"/>
      <c r="AT32" s="61"/>
      <c r="AU32" s="61"/>
      <c r="AV32" s="61"/>
      <c r="AW32" s="61"/>
      <c r="AX32" s="61"/>
      <c r="AY32" s="61"/>
      <c r="AZ32" s="61"/>
      <c r="BA32" s="61"/>
      <c r="BB32" s="61"/>
      <c r="BC32" s="61"/>
      <c r="BD32" s="61"/>
      <c r="BE32" s="61"/>
      <c r="BF32" s="61"/>
    </row>
    <row r="33" spans="2:58" ht="401.25" customHeight="1" x14ac:dyDescent="0.25">
      <c r="B33" s="121"/>
      <c r="C33" s="90"/>
      <c r="D33" s="86" t="s">
        <v>19</v>
      </c>
      <c r="E33" s="89" t="s">
        <v>221</v>
      </c>
      <c r="F33" s="65" t="s">
        <v>326</v>
      </c>
      <c r="G33" s="65" t="s">
        <v>292</v>
      </c>
      <c r="H33" s="65" t="s">
        <v>264</v>
      </c>
      <c r="I33" s="6" t="s">
        <v>293</v>
      </c>
      <c r="J33" s="84" t="s">
        <v>327</v>
      </c>
      <c r="K33" s="6" t="s">
        <v>328</v>
      </c>
      <c r="L33" s="5">
        <v>2</v>
      </c>
      <c r="M33" s="5">
        <v>3</v>
      </c>
      <c r="N33" s="68">
        <f t="shared" ref="N33:N41" si="26">M33*L33</f>
        <v>6</v>
      </c>
      <c r="O33" s="5" t="str">
        <f t="shared" ref="O33:O41" si="27">IF(N33&gt;=24,"Muy Alto",IF(N33&gt;=10,"Alto",IF(N33&gt;=6,"Medio","Bajo")))</f>
        <v>Medio</v>
      </c>
      <c r="P33" s="5">
        <v>25</v>
      </c>
      <c r="Q33" s="68">
        <f t="shared" si="0"/>
        <v>150</v>
      </c>
      <c r="R33" s="11" t="str">
        <f t="shared" ref="R33:R41" si="28">IF(Q33&gt;=600,"I",IF(Q33&gt;=150,"II",IF(Q33&gt;=40,"III","IV")))</f>
        <v>II</v>
      </c>
      <c r="S33" s="7" t="str">
        <f t="shared" ref="S33:S41" si="29">IF(R33="IV","ACEPTABLE",IF(R33="III","MEJORABLE",IF(R33="II","ACEPTABLE CON CONTROL ESPECIFICO","NO ACEPTABLE")))</f>
        <v>ACEPTABLE CON CONTROL ESPECIFICO</v>
      </c>
      <c r="T33" s="10" t="str">
        <f t="shared" ref="T33:T41" si="30">IF(R33="IV","Mantener las medidas de control existentes, pero se deberían considerar soluciones o mejoras y se deben hacer comprobciones periódicas para asegurrar que el riesgo aún es aceptable",IF(R33="III","Mejorar si es posible. Seria conveniente justificar la intervención y su rentabilidad",IF(R33="II","Corregir y adoptar medidas de control inmediato","Situación crítica. Suspender actividades hasta que el riesgo esté bajo control. Intervención urgente ")))</f>
        <v>Corregir y adoptar medidas de control inmediato</v>
      </c>
      <c r="U33" s="5">
        <v>244</v>
      </c>
      <c r="V33" s="65" t="s">
        <v>329</v>
      </c>
      <c r="W33" s="65" t="s">
        <v>301</v>
      </c>
      <c r="X33" s="65" t="s">
        <v>268</v>
      </c>
      <c r="Y33" s="65" t="s">
        <v>268</v>
      </c>
      <c r="Z33" s="65" t="s">
        <v>330</v>
      </c>
      <c r="AA33" s="65" t="s">
        <v>331</v>
      </c>
      <c r="AB33" s="65" t="s">
        <v>268</v>
      </c>
      <c r="AD33" s="5">
        <v>2</v>
      </c>
      <c r="AE33" s="5">
        <v>3</v>
      </c>
      <c r="AF33" s="68">
        <f t="shared" ref="AF33:AF36" si="31">AE33*AD33</f>
        <v>6</v>
      </c>
      <c r="AG33" s="5" t="str">
        <f t="shared" ref="AG33:AG36" si="32">IF(AF33&gt;=24,"Muy Alto",IF(AF33&gt;=10,"Alto",IF(AF33&gt;=6,"Medio","Bajo")))</f>
        <v>Medio</v>
      </c>
      <c r="AH33" s="5">
        <v>25</v>
      </c>
      <c r="AI33" s="68">
        <f t="shared" ref="AI33:AI36" si="33">AH33*AF33</f>
        <v>150</v>
      </c>
      <c r="AJ33" s="11" t="str">
        <f t="shared" ref="AJ33:AJ41" si="34">IF(AI33&gt;=600,"I",IF(AI33&gt;=150,"II",IF(AI33&gt;=40,"III","IV")))</f>
        <v>II</v>
      </c>
      <c r="AK33" s="7" t="str">
        <f t="shared" ref="AK33:AK41" si="35">IF(AJ33="IV","ACEPTABLE",IF(AJ33="III","MEJORABLE",IF(AJ33="II","ACEPTABLE CON CONTROL ESPECIFICO","NO ACEPTABLE")))</f>
        <v>ACEPTABLE CON CONTROL ESPECIFICO</v>
      </c>
      <c r="AL33" s="10" t="str">
        <f t="shared" ref="AL33:AL41" si="36">IF(AJ33="IV","Mantener las medidas de control existentes, pero se deberían considerar soluciones o mejoras y se deben hacer comprobciones periódicas para asegurrar que el riesgo aún es aceptable",IF(AJ33="III","Mejorar si es posible. Seria conveniente justificar la intervención y su rentabilidad",IF(AJ33="II","Corregir y adoptar medidas de control inmediato","Situación crítica. Suspender actividades hasta que el riesgo esté bajo control. Intervención urgente ")))</f>
        <v>Corregir y adoptar medidas de control inmediato</v>
      </c>
      <c r="AM33" s="61"/>
      <c r="AN33" s="61"/>
      <c r="AO33" s="61"/>
      <c r="AP33" s="61"/>
      <c r="AQ33" s="61"/>
      <c r="AR33" s="61"/>
      <c r="AS33" s="61"/>
      <c r="AT33" s="61"/>
      <c r="AU33" s="61"/>
      <c r="AV33" s="61"/>
      <c r="AW33" s="61"/>
      <c r="AX33" s="61"/>
      <c r="AY33" s="61"/>
      <c r="AZ33" s="61"/>
      <c r="BA33" s="61"/>
      <c r="BB33" s="61"/>
      <c r="BC33" s="61"/>
      <c r="BD33" s="61"/>
      <c r="BE33" s="61"/>
      <c r="BF33" s="61"/>
    </row>
    <row r="34" spans="2:58" ht="408.75" customHeight="1" x14ac:dyDescent="0.25">
      <c r="B34" s="121"/>
      <c r="C34" s="90"/>
      <c r="D34" s="87"/>
      <c r="E34" s="90"/>
      <c r="F34" s="65" t="s">
        <v>237</v>
      </c>
      <c r="G34" s="65" t="s">
        <v>332</v>
      </c>
      <c r="H34" s="65" t="s">
        <v>264</v>
      </c>
      <c r="I34" s="6" t="s">
        <v>293</v>
      </c>
      <c r="J34" s="84" t="s">
        <v>327</v>
      </c>
      <c r="K34" s="6" t="s">
        <v>328</v>
      </c>
      <c r="L34" s="5">
        <v>2</v>
      </c>
      <c r="M34" s="5">
        <v>3</v>
      </c>
      <c r="N34" s="68">
        <f t="shared" ref="N34" si="37">M34*L34</f>
        <v>6</v>
      </c>
      <c r="O34" s="5" t="str">
        <f t="shared" ref="O34" si="38">IF(N34&gt;=24,"Muy Alto",IF(N34&gt;=10,"Alto",IF(N34&gt;=6,"Medio","Bajo")))</f>
        <v>Medio</v>
      </c>
      <c r="P34" s="5">
        <v>60</v>
      </c>
      <c r="Q34" s="68">
        <f t="shared" ref="Q34:Q36" si="39">P34*N34</f>
        <v>360</v>
      </c>
      <c r="R34" s="11" t="str">
        <f t="shared" ref="R34:R36" si="40">IF(Q34&gt;=600,"I",IF(Q34&gt;=150,"II",IF(Q34&gt;=40,"III","IV")))</f>
        <v>II</v>
      </c>
      <c r="S34" s="7" t="str">
        <f t="shared" ref="S34:S36" si="41">IF(R34="IV","ACEPTABLE",IF(R34="III","MEJORABLE",IF(R34="II","ACEPTABLE CON CONTROL ESPECIFICO","NO ACEPTABLE")))</f>
        <v>ACEPTABLE CON CONTROL ESPECIFICO</v>
      </c>
      <c r="T34" s="10" t="str">
        <f t="shared" ref="T34:T36" si="42">IF(R34="IV","Mantener las medidas de control existentes, pero se deberían considerar soluciones o mejoras y se deben hacer comprobciones periódicas para asegurrar que el riesgo aún es aceptable",IF(R34="III","Mejorar si es posible. Seria conveniente justificar la intervención y su rentabilidad",IF(R34="II","Corregir y adoptar medidas de control inmediato","Situación crítica. Suspender actividades hasta que el riesgo esté bajo control. Intervención urgente ")))</f>
        <v>Corregir y adoptar medidas de control inmediato</v>
      </c>
      <c r="U34" s="5">
        <v>244</v>
      </c>
      <c r="V34" s="65" t="s">
        <v>329</v>
      </c>
      <c r="W34" s="65" t="s">
        <v>301</v>
      </c>
      <c r="X34" s="65" t="s">
        <v>268</v>
      </c>
      <c r="Y34" s="65" t="s">
        <v>268</v>
      </c>
      <c r="Z34" s="65" t="s">
        <v>330</v>
      </c>
      <c r="AA34" s="65" t="s">
        <v>331</v>
      </c>
      <c r="AB34" s="65" t="s">
        <v>268</v>
      </c>
      <c r="AD34" s="5">
        <v>2</v>
      </c>
      <c r="AE34" s="5">
        <v>3</v>
      </c>
      <c r="AF34" s="68">
        <f t="shared" si="31"/>
        <v>6</v>
      </c>
      <c r="AG34" s="5" t="str">
        <f t="shared" si="32"/>
        <v>Medio</v>
      </c>
      <c r="AH34" s="5">
        <v>60</v>
      </c>
      <c r="AI34" s="68">
        <f t="shared" si="33"/>
        <v>360</v>
      </c>
      <c r="AJ34" s="11" t="str">
        <f t="shared" ref="AJ34" si="43">IF(AI34&gt;=600,"I",IF(AI34&gt;=150,"II",IF(AI34&gt;=40,"III","IV")))</f>
        <v>II</v>
      </c>
      <c r="AK34" s="7" t="str">
        <f t="shared" ref="AK34" si="44">IF(AJ34="IV","ACEPTABLE",IF(AJ34="III","MEJORABLE",IF(AJ34="II","ACEPTABLE CON CONTROL ESPECIFICO","NO ACEPTABLE")))</f>
        <v>ACEPTABLE CON CONTROL ESPECIFICO</v>
      </c>
      <c r="AL34" s="10" t="str">
        <f t="shared" ref="AL34:AL36" si="45">IF(AJ34="IV","Mantener las medidas de control existentes, pero se deberían considerar soluciones o mejoras y se deben hacer comprobciones periódicas para asegurrar que el riesgo aún es aceptable",IF(AJ34="III","Mejorar si es posible. Seria conveniente justificar la intervención y su rentabilidad",IF(AJ34="II","Corregir y adoptar medidas de control inmediato","Situación crítica. Suspender actividades hasta que el riesgo esté bajo control. Intervención urgente ")))</f>
        <v>Corregir y adoptar medidas de control inmediato</v>
      </c>
      <c r="AM34" s="61"/>
      <c r="AN34" s="61"/>
      <c r="AO34" s="61"/>
      <c r="AP34" s="61"/>
      <c r="AQ34" s="61"/>
      <c r="AR34" s="61"/>
      <c r="AS34" s="61"/>
      <c r="AT34" s="61"/>
      <c r="AU34" s="61"/>
      <c r="AV34" s="61"/>
      <c r="AW34" s="61"/>
      <c r="AX34" s="61"/>
      <c r="AY34" s="61"/>
      <c r="AZ34" s="61"/>
      <c r="BA34" s="61"/>
      <c r="BB34" s="61"/>
      <c r="BC34" s="61"/>
      <c r="BD34" s="61"/>
      <c r="BE34" s="61"/>
      <c r="BF34" s="61"/>
    </row>
    <row r="35" spans="2:58" ht="409.5" customHeight="1" x14ac:dyDescent="0.25">
      <c r="B35" s="121"/>
      <c r="C35" s="90"/>
      <c r="D35" s="87"/>
      <c r="E35" s="90"/>
      <c r="F35" s="65" t="s">
        <v>236</v>
      </c>
      <c r="G35" s="83" t="s">
        <v>333</v>
      </c>
      <c r="H35" s="65" t="s">
        <v>264</v>
      </c>
      <c r="I35" s="6" t="s">
        <v>293</v>
      </c>
      <c r="J35" s="84" t="s">
        <v>327</v>
      </c>
      <c r="K35" s="6" t="s">
        <v>328</v>
      </c>
      <c r="L35" s="5">
        <v>2</v>
      </c>
      <c r="M35" s="5">
        <v>4</v>
      </c>
      <c r="N35" s="68">
        <f t="shared" ref="N35:N36" si="46">M35*L35</f>
        <v>8</v>
      </c>
      <c r="O35" s="5" t="str">
        <f t="shared" ref="O35:O36" si="47">IF(N35&gt;=24,"Muy Alto",IF(N35&gt;=10,"Alto",IF(N35&gt;=6,"Medio","Bajo")))</f>
        <v>Medio</v>
      </c>
      <c r="P35" s="5">
        <v>60</v>
      </c>
      <c r="Q35" s="68">
        <f t="shared" si="39"/>
        <v>480</v>
      </c>
      <c r="R35" s="11" t="str">
        <f t="shared" si="40"/>
        <v>II</v>
      </c>
      <c r="S35" s="7" t="str">
        <f t="shared" si="41"/>
        <v>ACEPTABLE CON CONTROL ESPECIFICO</v>
      </c>
      <c r="T35" s="10" t="str">
        <f t="shared" si="42"/>
        <v>Corregir y adoptar medidas de control inmediato</v>
      </c>
      <c r="U35" s="5">
        <v>244</v>
      </c>
      <c r="V35" s="65" t="s">
        <v>329</v>
      </c>
      <c r="W35" s="65" t="s">
        <v>301</v>
      </c>
      <c r="X35" s="65" t="s">
        <v>268</v>
      </c>
      <c r="Y35" s="65" t="s">
        <v>268</v>
      </c>
      <c r="Z35" s="65" t="s">
        <v>268</v>
      </c>
      <c r="AA35" s="65" t="s">
        <v>334</v>
      </c>
      <c r="AB35" s="65" t="s">
        <v>268</v>
      </c>
      <c r="AD35" s="5">
        <v>2</v>
      </c>
      <c r="AE35" s="5">
        <v>4</v>
      </c>
      <c r="AF35" s="68">
        <f t="shared" si="31"/>
        <v>8</v>
      </c>
      <c r="AG35" s="5" t="str">
        <f t="shared" si="32"/>
        <v>Medio</v>
      </c>
      <c r="AH35" s="5">
        <v>60</v>
      </c>
      <c r="AI35" s="68">
        <f t="shared" si="33"/>
        <v>480</v>
      </c>
      <c r="AJ35" s="11" t="str">
        <f t="shared" ref="AJ35:AJ36" si="48">IF(AI35&gt;=600,"I",IF(AI35&gt;=150,"II",IF(AI35&gt;=40,"III","IV")))</f>
        <v>II</v>
      </c>
      <c r="AK35" s="7" t="str">
        <f t="shared" ref="AK35:AK36" si="49">IF(AJ35="IV","ACEPTABLE",IF(AJ35="III","MEJORABLE",IF(AJ35="II","ACEPTABLE CON CONTROL ESPECIFICO","NO ACEPTABLE")))</f>
        <v>ACEPTABLE CON CONTROL ESPECIFICO</v>
      </c>
      <c r="AL35" s="10" t="str">
        <f t="shared" si="45"/>
        <v>Corregir y adoptar medidas de control inmediato</v>
      </c>
      <c r="AM35" s="61"/>
      <c r="AN35" s="61"/>
      <c r="AO35" s="61"/>
      <c r="AP35" s="61"/>
      <c r="AQ35" s="61"/>
      <c r="AR35" s="61"/>
      <c r="AS35" s="61"/>
      <c r="AT35" s="61"/>
      <c r="AU35" s="61"/>
      <c r="AV35" s="61"/>
      <c r="AW35" s="61"/>
      <c r="AX35" s="61"/>
      <c r="AY35" s="61"/>
      <c r="AZ35" s="61"/>
      <c r="BA35" s="61"/>
      <c r="BB35" s="61"/>
      <c r="BC35" s="61"/>
      <c r="BD35" s="61"/>
      <c r="BE35" s="61"/>
      <c r="BF35" s="61"/>
    </row>
    <row r="36" spans="2:58" ht="409.5" customHeight="1" x14ac:dyDescent="0.25">
      <c r="B36" s="121"/>
      <c r="C36" s="90"/>
      <c r="D36" s="88"/>
      <c r="E36" s="91"/>
      <c r="F36" s="65" t="s">
        <v>238</v>
      </c>
      <c r="G36" s="65" t="s">
        <v>335</v>
      </c>
      <c r="H36" s="65" t="s">
        <v>264</v>
      </c>
      <c r="I36" s="6" t="s">
        <v>279</v>
      </c>
      <c r="J36" s="84" t="s">
        <v>327</v>
      </c>
      <c r="K36" s="6" t="s">
        <v>336</v>
      </c>
      <c r="L36" s="5">
        <v>2</v>
      </c>
      <c r="M36" s="5">
        <v>3</v>
      </c>
      <c r="N36" s="68">
        <f t="shared" si="46"/>
        <v>6</v>
      </c>
      <c r="O36" s="5" t="str">
        <f t="shared" si="47"/>
        <v>Medio</v>
      </c>
      <c r="P36" s="5">
        <v>60</v>
      </c>
      <c r="Q36" s="68">
        <f t="shared" si="39"/>
        <v>360</v>
      </c>
      <c r="R36" s="11" t="str">
        <f t="shared" si="40"/>
        <v>II</v>
      </c>
      <c r="S36" s="7" t="str">
        <f t="shared" si="41"/>
        <v>ACEPTABLE CON CONTROL ESPECIFICO</v>
      </c>
      <c r="T36" s="10" t="str">
        <f t="shared" si="42"/>
        <v>Corregir y adoptar medidas de control inmediato</v>
      </c>
      <c r="U36" s="5">
        <v>244</v>
      </c>
      <c r="V36" s="65" t="s">
        <v>329</v>
      </c>
      <c r="W36" s="65" t="s">
        <v>301</v>
      </c>
      <c r="X36" s="65" t="s">
        <v>268</v>
      </c>
      <c r="Y36" s="65" t="s">
        <v>268</v>
      </c>
      <c r="Z36" s="65" t="s">
        <v>268</v>
      </c>
      <c r="AA36" s="104" t="s">
        <v>331</v>
      </c>
      <c r="AB36" s="65" t="s">
        <v>268</v>
      </c>
      <c r="AD36" s="5">
        <v>2</v>
      </c>
      <c r="AE36" s="5">
        <v>3</v>
      </c>
      <c r="AF36" s="68">
        <f t="shared" si="31"/>
        <v>6</v>
      </c>
      <c r="AG36" s="5" t="str">
        <f t="shared" si="32"/>
        <v>Medio</v>
      </c>
      <c r="AH36" s="5">
        <v>60</v>
      </c>
      <c r="AI36" s="68">
        <f t="shared" si="33"/>
        <v>360</v>
      </c>
      <c r="AJ36" s="11" t="str">
        <f t="shared" si="48"/>
        <v>II</v>
      </c>
      <c r="AK36" s="7" t="str">
        <f t="shared" si="49"/>
        <v>ACEPTABLE CON CONTROL ESPECIFICO</v>
      </c>
      <c r="AL36" s="10" t="str">
        <f t="shared" si="45"/>
        <v>Corregir y adoptar medidas de control inmediato</v>
      </c>
      <c r="AM36" s="61"/>
      <c r="AN36" s="61"/>
      <c r="AO36" s="61"/>
      <c r="AP36" s="61"/>
      <c r="AQ36" s="61"/>
      <c r="AR36" s="61"/>
      <c r="AS36" s="61"/>
      <c r="AT36" s="61"/>
      <c r="AU36" s="61"/>
      <c r="AV36" s="61"/>
      <c r="AW36" s="61"/>
      <c r="AX36" s="61"/>
      <c r="AY36" s="61"/>
      <c r="AZ36" s="61"/>
      <c r="BA36" s="61"/>
      <c r="BB36" s="61"/>
      <c r="BC36" s="61"/>
      <c r="BD36" s="61"/>
      <c r="BE36" s="61"/>
      <c r="BF36" s="61"/>
    </row>
    <row r="37" spans="2:58" ht="144.75" customHeight="1" x14ac:dyDescent="0.25">
      <c r="B37" s="121"/>
      <c r="C37" s="90"/>
      <c r="D37" s="5" t="s">
        <v>19</v>
      </c>
      <c r="E37" s="65" t="s">
        <v>222</v>
      </c>
      <c r="F37" s="65" t="s">
        <v>239</v>
      </c>
      <c r="G37" s="65" t="s">
        <v>294</v>
      </c>
      <c r="H37" s="65" t="s">
        <v>284</v>
      </c>
      <c r="I37" s="6" t="s">
        <v>279</v>
      </c>
      <c r="J37" s="6" t="s">
        <v>279</v>
      </c>
      <c r="K37" s="6" t="s">
        <v>287</v>
      </c>
      <c r="L37" s="5">
        <v>2</v>
      </c>
      <c r="M37" s="5">
        <v>3</v>
      </c>
      <c r="N37" s="68">
        <f t="shared" si="26"/>
        <v>6</v>
      </c>
      <c r="O37" s="5" t="str">
        <f t="shared" si="27"/>
        <v>Medio</v>
      </c>
      <c r="P37" s="5">
        <v>25</v>
      </c>
      <c r="Q37" s="68">
        <f t="shared" si="0"/>
        <v>150</v>
      </c>
      <c r="R37" s="11" t="str">
        <f t="shared" si="28"/>
        <v>II</v>
      </c>
      <c r="S37" s="7" t="str">
        <f t="shared" si="29"/>
        <v>ACEPTABLE CON CONTROL ESPECIFICO</v>
      </c>
      <c r="T37" s="10" t="str">
        <f t="shared" si="30"/>
        <v>Corregir y adoptar medidas de control inmediato</v>
      </c>
      <c r="U37" s="5">
        <v>244</v>
      </c>
      <c r="V37" s="65" t="s">
        <v>267</v>
      </c>
      <c r="W37" s="65" t="s">
        <v>266</v>
      </c>
      <c r="X37" s="65" t="s">
        <v>268</v>
      </c>
      <c r="Y37" s="65" t="s">
        <v>268</v>
      </c>
      <c r="Z37" s="65" t="s">
        <v>268</v>
      </c>
      <c r="AA37" s="104"/>
      <c r="AB37" s="65" t="s">
        <v>268</v>
      </c>
      <c r="AD37" s="5">
        <v>2</v>
      </c>
      <c r="AE37" s="5">
        <v>3</v>
      </c>
      <c r="AF37" s="12">
        <f t="shared" ref="AF37:AF41" si="50">AE37*AD37</f>
        <v>6</v>
      </c>
      <c r="AG37" s="5" t="str">
        <f t="shared" ref="AG37:AG41" si="51">IF(AF37&gt;=24,"Muy Alto",IF(AF37&gt;=10,"Alto",IF(AF37&gt;=6,"Medio","Bajo")))</f>
        <v>Medio</v>
      </c>
      <c r="AH37" s="5">
        <v>10</v>
      </c>
      <c r="AI37" s="12">
        <f t="shared" si="1"/>
        <v>60</v>
      </c>
      <c r="AJ37" s="11" t="str">
        <f t="shared" si="34"/>
        <v>III</v>
      </c>
      <c r="AK37" s="7" t="str">
        <f t="shared" si="35"/>
        <v>MEJORABLE</v>
      </c>
      <c r="AL37" s="10" t="str">
        <f t="shared" si="36"/>
        <v>Mejorar si es posible. Seria conveniente justificar la intervención y su rentabilidad</v>
      </c>
      <c r="AM37" s="61"/>
      <c r="AN37" s="61"/>
      <c r="AO37" s="61"/>
      <c r="AP37" s="61"/>
      <c r="AQ37" s="61"/>
      <c r="AR37" s="61"/>
      <c r="AS37" s="61"/>
      <c r="AT37" s="61"/>
      <c r="AU37" s="61"/>
      <c r="AV37" s="61"/>
      <c r="AW37" s="61"/>
      <c r="AX37" s="61"/>
      <c r="AY37" s="61"/>
      <c r="AZ37" s="61"/>
      <c r="BA37" s="61"/>
      <c r="BB37" s="61"/>
      <c r="BC37" s="61"/>
      <c r="BD37" s="61"/>
      <c r="BE37" s="61"/>
      <c r="BF37" s="61"/>
    </row>
    <row r="38" spans="2:58" ht="198.75" customHeight="1" x14ac:dyDescent="0.25">
      <c r="B38" s="121"/>
      <c r="C38" s="90"/>
      <c r="D38" s="5" t="s">
        <v>19</v>
      </c>
      <c r="E38" s="65" t="s">
        <v>222</v>
      </c>
      <c r="F38" s="65" t="s">
        <v>240</v>
      </c>
      <c r="G38" s="65" t="s">
        <v>337</v>
      </c>
      <c r="H38" s="65" t="s">
        <v>265</v>
      </c>
      <c r="I38" s="6" t="s">
        <v>279</v>
      </c>
      <c r="J38" s="6" t="s">
        <v>279</v>
      </c>
      <c r="K38" s="6" t="s">
        <v>338</v>
      </c>
      <c r="L38" s="5">
        <v>6</v>
      </c>
      <c r="M38" s="5">
        <v>3</v>
      </c>
      <c r="N38" s="68">
        <f t="shared" si="26"/>
        <v>18</v>
      </c>
      <c r="O38" s="5" t="str">
        <f t="shared" si="27"/>
        <v>Alto</v>
      </c>
      <c r="P38" s="5">
        <v>25</v>
      </c>
      <c r="Q38" s="68">
        <f t="shared" si="0"/>
        <v>450</v>
      </c>
      <c r="R38" s="11" t="str">
        <f t="shared" si="28"/>
        <v>II</v>
      </c>
      <c r="S38" s="7" t="str">
        <f t="shared" si="29"/>
        <v>ACEPTABLE CON CONTROL ESPECIFICO</v>
      </c>
      <c r="T38" s="10" t="str">
        <f t="shared" si="30"/>
        <v>Corregir y adoptar medidas de control inmediato</v>
      </c>
      <c r="U38" s="5">
        <v>244</v>
      </c>
      <c r="V38" s="65" t="s">
        <v>267</v>
      </c>
      <c r="W38" s="65" t="s">
        <v>339</v>
      </c>
      <c r="X38" s="65" t="s">
        <v>268</v>
      </c>
      <c r="Y38" s="65" t="s">
        <v>268</v>
      </c>
      <c r="Z38" s="65" t="s">
        <v>268</v>
      </c>
      <c r="AA38" s="6" t="s">
        <v>340</v>
      </c>
      <c r="AB38" s="65" t="s">
        <v>268</v>
      </c>
      <c r="AD38" s="5">
        <v>2</v>
      </c>
      <c r="AE38" s="5">
        <v>3</v>
      </c>
      <c r="AF38" s="12">
        <f t="shared" si="50"/>
        <v>6</v>
      </c>
      <c r="AG38" s="5" t="str">
        <f t="shared" si="51"/>
        <v>Medio</v>
      </c>
      <c r="AH38" s="5">
        <v>25</v>
      </c>
      <c r="AI38" s="12">
        <f t="shared" si="1"/>
        <v>150</v>
      </c>
      <c r="AJ38" s="11" t="str">
        <f t="shared" si="34"/>
        <v>II</v>
      </c>
      <c r="AK38" s="7" t="str">
        <f t="shared" si="35"/>
        <v>ACEPTABLE CON CONTROL ESPECIFICO</v>
      </c>
      <c r="AL38" s="10" t="str">
        <f t="shared" si="36"/>
        <v>Corregir y adoptar medidas de control inmediato</v>
      </c>
      <c r="AM38" s="61"/>
      <c r="AN38" s="61"/>
      <c r="AO38" s="61"/>
      <c r="AP38" s="61"/>
      <c r="AQ38" s="61"/>
      <c r="AR38" s="61"/>
      <c r="AS38" s="61"/>
      <c r="AT38" s="61"/>
      <c r="AU38" s="61"/>
      <c r="AV38" s="61"/>
      <c r="AW38" s="61"/>
      <c r="AX38" s="61"/>
      <c r="AY38" s="61"/>
      <c r="AZ38" s="61"/>
      <c r="BA38" s="61"/>
      <c r="BB38" s="61"/>
      <c r="BC38" s="61"/>
      <c r="BD38" s="61"/>
      <c r="BE38" s="61"/>
      <c r="BF38" s="61"/>
    </row>
    <row r="39" spans="2:58" ht="178.5" x14ac:dyDescent="0.25">
      <c r="B39" s="121"/>
      <c r="C39" s="90"/>
      <c r="D39" s="5" t="s">
        <v>19</v>
      </c>
      <c r="E39" s="65" t="s">
        <v>222</v>
      </c>
      <c r="F39" s="65" t="s">
        <v>288</v>
      </c>
      <c r="G39" s="65" t="s">
        <v>297</v>
      </c>
      <c r="H39" s="65" t="s">
        <v>265</v>
      </c>
      <c r="I39" s="6" t="s">
        <v>279</v>
      </c>
      <c r="J39" s="6" t="s">
        <v>279</v>
      </c>
      <c r="K39" s="6" t="s">
        <v>341</v>
      </c>
      <c r="L39" s="5">
        <v>2</v>
      </c>
      <c r="M39" s="5">
        <v>3</v>
      </c>
      <c r="N39" s="68">
        <f t="shared" si="26"/>
        <v>6</v>
      </c>
      <c r="O39" s="5" t="str">
        <f t="shared" si="27"/>
        <v>Medio</v>
      </c>
      <c r="P39" s="5">
        <v>60</v>
      </c>
      <c r="Q39" s="68">
        <f t="shared" si="0"/>
        <v>360</v>
      </c>
      <c r="R39" s="11" t="str">
        <f t="shared" si="28"/>
        <v>II</v>
      </c>
      <c r="S39" s="7" t="str">
        <f t="shared" si="29"/>
        <v>ACEPTABLE CON CONTROL ESPECIFICO</v>
      </c>
      <c r="T39" s="10" t="str">
        <f t="shared" si="30"/>
        <v>Corregir y adoptar medidas de control inmediato</v>
      </c>
      <c r="U39" s="5">
        <v>244</v>
      </c>
      <c r="V39" s="65" t="s">
        <v>267</v>
      </c>
      <c r="W39" s="65" t="s">
        <v>266</v>
      </c>
      <c r="X39" s="65" t="s">
        <v>268</v>
      </c>
      <c r="Y39" s="65" t="s">
        <v>268</v>
      </c>
      <c r="Z39" s="65" t="s">
        <v>268</v>
      </c>
      <c r="AA39" s="6" t="s">
        <v>342</v>
      </c>
      <c r="AB39" s="65" t="s">
        <v>268</v>
      </c>
      <c r="AD39" s="5">
        <v>2</v>
      </c>
      <c r="AE39" s="5">
        <v>2</v>
      </c>
      <c r="AF39" s="12">
        <f t="shared" si="50"/>
        <v>4</v>
      </c>
      <c r="AG39" s="5" t="str">
        <f t="shared" si="51"/>
        <v>Bajo</v>
      </c>
      <c r="AH39" s="5">
        <v>25</v>
      </c>
      <c r="AI39" s="12">
        <f t="shared" si="1"/>
        <v>100</v>
      </c>
      <c r="AJ39" s="11" t="str">
        <f t="shared" si="34"/>
        <v>III</v>
      </c>
      <c r="AK39" s="7" t="str">
        <f t="shared" si="35"/>
        <v>MEJORABLE</v>
      </c>
      <c r="AL39" s="10" t="str">
        <f t="shared" si="36"/>
        <v>Mejorar si es posible. Seria conveniente justificar la intervención y su rentabilidad</v>
      </c>
      <c r="AM39" s="61"/>
      <c r="AN39" s="61"/>
      <c r="AO39" s="61"/>
      <c r="AP39" s="61"/>
      <c r="AQ39" s="61"/>
      <c r="AR39" s="61"/>
      <c r="AS39" s="61"/>
      <c r="AT39" s="61"/>
      <c r="AU39" s="61"/>
      <c r="AV39" s="61"/>
      <c r="AW39" s="61"/>
      <c r="AX39" s="61"/>
      <c r="AY39" s="61"/>
      <c r="AZ39" s="61"/>
      <c r="BA39" s="61"/>
      <c r="BB39" s="61"/>
      <c r="BC39" s="61"/>
      <c r="BD39" s="61"/>
      <c r="BE39" s="61"/>
      <c r="BF39" s="61"/>
    </row>
    <row r="40" spans="2:58" ht="178.5" x14ac:dyDescent="0.25">
      <c r="B40" s="121"/>
      <c r="C40" s="90"/>
      <c r="D40" s="5" t="s">
        <v>19</v>
      </c>
      <c r="E40" s="65" t="s">
        <v>222</v>
      </c>
      <c r="F40" s="65" t="s">
        <v>241</v>
      </c>
      <c r="G40" s="65" t="s">
        <v>343</v>
      </c>
      <c r="H40" s="65" t="s">
        <v>265</v>
      </c>
      <c r="I40" s="6" t="s">
        <v>279</v>
      </c>
      <c r="J40" s="6" t="s">
        <v>279</v>
      </c>
      <c r="K40" s="6"/>
      <c r="L40" s="5">
        <v>2</v>
      </c>
      <c r="M40" s="5">
        <v>2</v>
      </c>
      <c r="N40" s="68">
        <f t="shared" si="26"/>
        <v>4</v>
      </c>
      <c r="O40" s="5" t="str">
        <f t="shared" si="27"/>
        <v>Bajo</v>
      </c>
      <c r="P40" s="5">
        <v>60</v>
      </c>
      <c r="Q40" s="68">
        <f t="shared" si="0"/>
        <v>240</v>
      </c>
      <c r="R40" s="11" t="str">
        <f t="shared" si="28"/>
        <v>II</v>
      </c>
      <c r="S40" s="7" t="str">
        <f t="shared" si="29"/>
        <v>ACEPTABLE CON CONTROL ESPECIFICO</v>
      </c>
      <c r="T40" s="10" t="str">
        <f t="shared" si="30"/>
        <v>Corregir y adoptar medidas de control inmediato</v>
      </c>
      <c r="U40" s="5">
        <v>244</v>
      </c>
      <c r="V40" s="65" t="s">
        <v>267</v>
      </c>
      <c r="W40" s="65" t="s">
        <v>266</v>
      </c>
      <c r="X40" s="65" t="s">
        <v>268</v>
      </c>
      <c r="Y40" s="65" t="s">
        <v>268</v>
      </c>
      <c r="Z40" s="65" t="s">
        <v>268</v>
      </c>
      <c r="AA40" s="6" t="s">
        <v>302</v>
      </c>
      <c r="AB40" s="65" t="s">
        <v>268</v>
      </c>
      <c r="AD40" s="5">
        <v>2</v>
      </c>
      <c r="AE40" s="5">
        <v>2</v>
      </c>
      <c r="AF40" s="12">
        <f t="shared" si="50"/>
        <v>4</v>
      </c>
      <c r="AG40" s="5" t="str">
        <f t="shared" si="51"/>
        <v>Bajo</v>
      </c>
      <c r="AH40" s="5">
        <v>25</v>
      </c>
      <c r="AI40" s="12">
        <f t="shared" si="1"/>
        <v>100</v>
      </c>
      <c r="AJ40" s="11" t="str">
        <f t="shared" si="34"/>
        <v>III</v>
      </c>
      <c r="AK40" s="7" t="str">
        <f t="shared" si="35"/>
        <v>MEJORABLE</v>
      </c>
      <c r="AL40" s="10" t="str">
        <f t="shared" si="36"/>
        <v>Mejorar si es posible. Seria conveniente justificar la intervención y su rentabilidad</v>
      </c>
      <c r="AM40" s="61"/>
      <c r="AN40" s="61"/>
      <c r="AO40" s="61"/>
      <c r="AP40" s="61"/>
      <c r="AQ40" s="61"/>
      <c r="AR40" s="61"/>
      <c r="AS40" s="61"/>
      <c r="AT40" s="61"/>
      <c r="AU40" s="61"/>
      <c r="AV40" s="61"/>
      <c r="AW40" s="61"/>
      <c r="AX40" s="61"/>
      <c r="AY40" s="61"/>
      <c r="AZ40" s="61"/>
      <c r="BA40" s="61"/>
      <c r="BB40" s="61"/>
      <c r="BC40" s="61"/>
      <c r="BD40" s="61"/>
      <c r="BE40" s="61"/>
      <c r="BF40" s="61"/>
    </row>
    <row r="41" spans="2:58" ht="178.5" x14ac:dyDescent="0.25">
      <c r="B41" s="121"/>
      <c r="C41" s="90"/>
      <c r="D41" s="5" t="s">
        <v>19</v>
      </c>
      <c r="E41" s="65" t="s">
        <v>222</v>
      </c>
      <c r="F41" s="65" t="s">
        <v>242</v>
      </c>
      <c r="G41" s="65" t="s">
        <v>295</v>
      </c>
      <c r="H41" s="65" t="s">
        <v>265</v>
      </c>
      <c r="I41" s="6" t="s">
        <v>279</v>
      </c>
      <c r="J41" s="6" t="s">
        <v>344</v>
      </c>
      <c r="K41" s="6" t="s">
        <v>279</v>
      </c>
      <c r="L41" s="5">
        <v>6</v>
      </c>
      <c r="M41" s="5">
        <v>1</v>
      </c>
      <c r="N41" s="68">
        <f t="shared" si="26"/>
        <v>6</v>
      </c>
      <c r="O41" s="5" t="str">
        <f t="shared" si="27"/>
        <v>Medio</v>
      </c>
      <c r="P41" s="5">
        <v>60</v>
      </c>
      <c r="Q41" s="68">
        <f t="shared" si="0"/>
        <v>360</v>
      </c>
      <c r="R41" s="11" t="str">
        <f t="shared" si="28"/>
        <v>II</v>
      </c>
      <c r="S41" s="7" t="str">
        <f t="shared" si="29"/>
        <v>ACEPTABLE CON CONTROL ESPECIFICO</v>
      </c>
      <c r="T41" s="10" t="str">
        <f t="shared" si="30"/>
        <v>Corregir y adoptar medidas de control inmediato</v>
      </c>
      <c r="U41" s="5">
        <v>244</v>
      </c>
      <c r="V41" s="65" t="s">
        <v>267</v>
      </c>
      <c r="W41" s="65" t="s">
        <v>345</v>
      </c>
      <c r="X41" s="65" t="s">
        <v>268</v>
      </c>
      <c r="Y41" s="65" t="s">
        <v>268</v>
      </c>
      <c r="Z41" s="65" t="s">
        <v>268</v>
      </c>
      <c r="AA41" s="6" t="s">
        <v>346</v>
      </c>
      <c r="AB41" s="65" t="s">
        <v>268</v>
      </c>
      <c r="AD41" s="5">
        <v>2</v>
      </c>
      <c r="AE41" s="5">
        <v>3</v>
      </c>
      <c r="AF41" s="12">
        <f t="shared" si="50"/>
        <v>6</v>
      </c>
      <c r="AG41" s="5" t="str">
        <f t="shared" si="51"/>
        <v>Medio</v>
      </c>
      <c r="AH41" s="5">
        <v>60</v>
      </c>
      <c r="AI41" s="12">
        <f t="shared" si="1"/>
        <v>360</v>
      </c>
      <c r="AJ41" s="11" t="str">
        <f t="shared" si="34"/>
        <v>II</v>
      </c>
      <c r="AK41" s="7" t="str">
        <f t="shared" si="35"/>
        <v>ACEPTABLE CON CONTROL ESPECIFICO</v>
      </c>
      <c r="AL41" s="10" t="str">
        <f t="shared" si="36"/>
        <v>Corregir y adoptar medidas de control inmediato</v>
      </c>
      <c r="AM41" s="61"/>
      <c r="AN41" s="61"/>
      <c r="AO41" s="61"/>
      <c r="AP41" s="61"/>
      <c r="AQ41" s="61"/>
      <c r="AR41" s="61"/>
      <c r="AS41" s="61"/>
      <c r="AT41" s="61"/>
      <c r="AU41" s="61"/>
      <c r="AV41" s="61"/>
      <c r="AW41" s="61"/>
      <c r="AX41" s="61"/>
      <c r="AY41" s="61"/>
      <c r="AZ41" s="61"/>
      <c r="BA41" s="61"/>
      <c r="BB41" s="61"/>
      <c r="BC41" s="61"/>
      <c r="BD41" s="61"/>
      <c r="BE41" s="61"/>
      <c r="BF41" s="61"/>
    </row>
    <row r="42" spans="2:58" ht="178.5" x14ac:dyDescent="0.25">
      <c r="B42" s="121"/>
      <c r="C42" s="90"/>
      <c r="D42" s="5" t="s">
        <v>19</v>
      </c>
      <c r="E42" s="65" t="s">
        <v>222</v>
      </c>
      <c r="F42" s="65" t="s">
        <v>243</v>
      </c>
      <c r="G42" s="65" t="s">
        <v>296</v>
      </c>
      <c r="H42" s="65" t="s">
        <v>265</v>
      </c>
      <c r="I42" s="6" t="s">
        <v>279</v>
      </c>
      <c r="J42" s="6" t="s">
        <v>279</v>
      </c>
      <c r="K42" s="6" t="s">
        <v>347</v>
      </c>
      <c r="L42" s="5">
        <v>2</v>
      </c>
      <c r="M42" s="5">
        <v>2</v>
      </c>
      <c r="N42" s="68">
        <f t="shared" ref="N42" si="52">M42*L42</f>
        <v>4</v>
      </c>
      <c r="O42" s="5" t="str">
        <f t="shared" ref="O42" si="53">IF(N42&gt;=24,"Muy Alto",IF(N42&gt;=10,"Alto",IF(N42&gt;=6,"Medio","Bajo")))</f>
        <v>Bajo</v>
      </c>
      <c r="P42" s="5">
        <v>10</v>
      </c>
      <c r="Q42" s="68">
        <f t="shared" ref="Q42" si="54">P42*N42</f>
        <v>40</v>
      </c>
      <c r="R42" s="11" t="str">
        <f t="shared" ref="R42" si="55">IF(Q42&gt;=600,"I",IF(Q42&gt;=150,"II",IF(Q42&gt;=40,"III","IV")))</f>
        <v>III</v>
      </c>
      <c r="S42" s="7" t="str">
        <f t="shared" ref="S42" si="56">IF(R42="IV","ACEPTABLE",IF(R42="III","MEJORABLE",IF(R42="II","ACEPTABLE CON CONTROL ESPECIFICO","NO ACEPTABLE")))</f>
        <v>MEJORABLE</v>
      </c>
      <c r="T42" s="10" t="str">
        <f t="shared" ref="T42" si="57">IF(R42="IV","Mantener las medidas de control existentes, pero se deberían considerar soluciones o mejoras y se deben hacer comprobciones periódicas para asegurrar que el riesgo aún es aceptable",IF(R42="III","Mejorar si es posible. Seria conveniente justificar la intervención y su rentabilidad",IF(R42="II","Corregir y adoptar medidas de control inmediato","Situación crítica. Suspender actividades hasta que el riesgo esté bajo control. Intervención urgente ")))</f>
        <v>Mejorar si es posible. Seria conveniente justificar la intervención y su rentabilidad</v>
      </c>
      <c r="U42" s="5">
        <v>244</v>
      </c>
      <c r="V42" s="65" t="s">
        <v>267</v>
      </c>
      <c r="W42" s="65" t="s">
        <v>266</v>
      </c>
      <c r="X42" s="65" t="s">
        <v>268</v>
      </c>
      <c r="Y42" s="65" t="s">
        <v>268</v>
      </c>
      <c r="Z42" s="65" t="s">
        <v>268</v>
      </c>
      <c r="AA42" s="6" t="s">
        <v>300</v>
      </c>
      <c r="AB42" s="65" t="s">
        <v>268</v>
      </c>
      <c r="AD42" s="5">
        <v>2</v>
      </c>
      <c r="AE42" s="5">
        <v>2</v>
      </c>
      <c r="AF42" s="12">
        <f t="shared" ref="AF42" si="58">AE42*AD42</f>
        <v>4</v>
      </c>
      <c r="AG42" s="5" t="str">
        <f t="shared" ref="AG42" si="59">IF(AF42&gt;=24,"Muy Alto",IF(AF42&gt;=10,"Alto",IF(AF42&gt;=6,"Medio","Bajo")))</f>
        <v>Bajo</v>
      </c>
      <c r="AH42" s="5">
        <v>10</v>
      </c>
      <c r="AI42" s="12">
        <f t="shared" ref="AI42" si="60">AH42*AF42</f>
        <v>40</v>
      </c>
      <c r="AJ42" s="11" t="str">
        <f t="shared" ref="AJ42" si="61">IF(AI42&gt;=600,"I",IF(AI42&gt;=150,"II",IF(AI42&gt;=40,"III","IV")))</f>
        <v>III</v>
      </c>
      <c r="AK42" s="7" t="str">
        <f t="shared" ref="AK42" si="62">IF(AJ42="IV","ACEPTABLE",IF(AJ42="III","MEJORABLE",IF(AJ42="II","ACEPTABLE CON CONTROL ESPECIFICO","NO ACEPTABLE")))</f>
        <v>MEJORABLE</v>
      </c>
      <c r="AL42" s="10" t="str">
        <f t="shared" ref="AL42" si="63">IF(AJ42="IV","Mantener las medidas de control existentes, pero se deberían considerar soluciones o mejoras y se deben hacer comprobciones periódicas para asegurrar que el riesgo aún es aceptable",IF(AJ42="III","Mejorar si es posible. Seria conveniente justificar la intervención y su rentabilidad",IF(AJ42="II","Corregir y adoptar medidas de control inmediato","Situación crítica. Suspender actividades hasta que el riesgo esté bajo control. Intervención urgente ")))</f>
        <v>Mejorar si es posible. Seria conveniente justificar la intervención y su rentabilidad</v>
      </c>
    </row>
    <row r="43" spans="2:58" x14ac:dyDescent="0.25">
      <c r="B43" s="70"/>
      <c r="C43" s="70"/>
      <c r="D43" s="71"/>
      <c r="E43" s="72"/>
      <c r="F43" s="72"/>
      <c r="G43" s="72"/>
      <c r="H43" s="72"/>
      <c r="I43" s="73"/>
      <c r="J43" s="73"/>
      <c r="K43" s="73"/>
      <c r="L43" s="71"/>
      <c r="M43" s="71"/>
      <c r="N43" s="71"/>
      <c r="O43" s="71"/>
      <c r="P43" s="71"/>
      <c r="Q43" s="71"/>
      <c r="R43" s="74"/>
      <c r="S43" s="75"/>
      <c r="T43" s="76"/>
      <c r="U43" s="71"/>
      <c r="V43" s="72"/>
      <c r="W43" s="72"/>
      <c r="X43" s="72"/>
      <c r="Y43" s="72"/>
      <c r="Z43" s="72"/>
      <c r="AA43" s="72"/>
      <c r="AB43" s="72"/>
      <c r="AD43" s="71"/>
      <c r="AE43" s="71"/>
      <c r="AF43" s="71"/>
      <c r="AG43" s="71"/>
      <c r="AH43" s="71"/>
      <c r="AI43" s="71"/>
      <c r="AJ43" s="74"/>
      <c r="AK43" s="75"/>
      <c r="AL43" s="76"/>
    </row>
    <row r="44" spans="2:58" x14ac:dyDescent="0.25">
      <c r="B44" s="77"/>
      <c r="C44" s="77"/>
      <c r="D44" s="78"/>
      <c r="E44" s="79"/>
      <c r="F44" s="79"/>
      <c r="G44" s="79"/>
      <c r="H44" s="79"/>
      <c r="I44" s="80"/>
      <c r="J44" s="80"/>
      <c r="K44" s="80"/>
      <c r="L44" s="78"/>
      <c r="M44" s="78"/>
      <c r="N44" s="78"/>
      <c r="O44" s="78"/>
      <c r="P44" s="78"/>
      <c r="Q44" s="78"/>
      <c r="R44" s="81"/>
      <c r="S44" s="32"/>
      <c r="T44" s="82"/>
      <c r="U44" s="78"/>
      <c r="V44" s="79"/>
      <c r="W44" s="79"/>
      <c r="X44" s="79"/>
      <c r="Y44" s="79"/>
      <c r="Z44" s="79"/>
      <c r="AA44" s="79"/>
      <c r="AB44" s="79"/>
      <c r="AD44" s="78"/>
      <c r="AE44" s="78"/>
      <c r="AF44" s="78"/>
      <c r="AG44" s="78"/>
      <c r="AH44" s="78"/>
      <c r="AI44" s="78"/>
      <c r="AJ44" s="81"/>
      <c r="AK44" s="32"/>
      <c r="AL44" s="82"/>
    </row>
    <row r="45" spans="2:58" hidden="1" x14ac:dyDescent="0.25">
      <c r="E45" t="s">
        <v>217</v>
      </c>
      <c r="F45" s="49" t="s">
        <v>52</v>
      </c>
      <c r="L45">
        <v>0</v>
      </c>
      <c r="M45">
        <v>1</v>
      </c>
      <c r="P45">
        <v>10</v>
      </c>
      <c r="AD45">
        <v>0</v>
      </c>
      <c r="AE45">
        <v>1</v>
      </c>
      <c r="AH45">
        <v>10</v>
      </c>
    </row>
    <row r="46" spans="2:58" hidden="1" x14ac:dyDescent="0.25">
      <c r="E46" t="s">
        <v>218</v>
      </c>
      <c r="F46" s="49" t="s">
        <v>53</v>
      </c>
      <c r="L46">
        <v>2</v>
      </c>
      <c r="M46">
        <v>2</v>
      </c>
      <c r="P46">
        <v>25</v>
      </c>
      <c r="AD46">
        <v>2</v>
      </c>
      <c r="AE46">
        <v>2</v>
      </c>
      <c r="AH46">
        <v>25</v>
      </c>
    </row>
    <row r="47" spans="2:58" hidden="1" x14ac:dyDescent="0.25">
      <c r="E47" t="s">
        <v>219</v>
      </c>
      <c r="F47" s="49" t="s">
        <v>54</v>
      </c>
      <c r="L47">
        <v>6</v>
      </c>
      <c r="M47">
        <v>3</v>
      </c>
      <c r="P47">
        <v>60</v>
      </c>
      <c r="AD47">
        <v>6</v>
      </c>
      <c r="AE47">
        <v>3</v>
      </c>
      <c r="AH47">
        <v>60</v>
      </c>
    </row>
    <row r="48" spans="2:58" hidden="1" x14ac:dyDescent="0.25">
      <c r="E48" t="s">
        <v>220</v>
      </c>
      <c r="F48" s="49" t="s">
        <v>55</v>
      </c>
      <c r="L48">
        <v>10</v>
      </c>
      <c r="M48">
        <v>4</v>
      </c>
      <c r="P48">
        <v>100</v>
      </c>
      <c r="AD48">
        <v>10</v>
      </c>
      <c r="AE48">
        <v>4</v>
      </c>
      <c r="AH48">
        <v>100</v>
      </c>
    </row>
    <row r="49" spans="5:6" hidden="1" x14ac:dyDescent="0.25">
      <c r="E49" t="s">
        <v>221</v>
      </c>
      <c r="F49" s="49" t="s">
        <v>223</v>
      </c>
    </row>
    <row r="50" spans="5:6" hidden="1" x14ac:dyDescent="0.25">
      <c r="E50" t="s">
        <v>222</v>
      </c>
      <c r="F50" s="49" t="s">
        <v>57</v>
      </c>
    </row>
    <row r="51" spans="5:6" hidden="1" x14ac:dyDescent="0.25">
      <c r="F51" s="49" t="s">
        <v>58</v>
      </c>
    </row>
    <row r="52" spans="5:6" ht="30" hidden="1" x14ac:dyDescent="0.25">
      <c r="F52" s="49" t="s">
        <v>59</v>
      </c>
    </row>
    <row r="53" spans="5:6" hidden="1" x14ac:dyDescent="0.25">
      <c r="F53" s="49" t="s">
        <v>224</v>
      </c>
    </row>
    <row r="54" spans="5:6" ht="30" hidden="1" x14ac:dyDescent="0.25">
      <c r="F54" s="49" t="s">
        <v>225</v>
      </c>
    </row>
    <row r="55" spans="5:6" ht="30" hidden="1" x14ac:dyDescent="0.25">
      <c r="F55" s="49" t="s">
        <v>226</v>
      </c>
    </row>
    <row r="56" spans="5:6" hidden="1" x14ac:dyDescent="0.25">
      <c r="F56" s="49" t="s">
        <v>227</v>
      </c>
    </row>
    <row r="57" spans="5:6" ht="30" hidden="1" x14ac:dyDescent="0.25">
      <c r="F57" s="49" t="s">
        <v>228</v>
      </c>
    </row>
    <row r="58" spans="5:6" ht="30" hidden="1" x14ac:dyDescent="0.25">
      <c r="F58" s="49" t="s">
        <v>229</v>
      </c>
    </row>
    <row r="59" spans="5:6" hidden="1" x14ac:dyDescent="0.25">
      <c r="F59" s="49" t="s">
        <v>348</v>
      </c>
    </row>
    <row r="60" spans="5:6" ht="30" hidden="1" x14ac:dyDescent="0.25">
      <c r="F60" s="49" t="s">
        <v>230</v>
      </c>
    </row>
    <row r="61" spans="5:6" ht="30" hidden="1" x14ac:dyDescent="0.25">
      <c r="F61" s="49" t="s">
        <v>231</v>
      </c>
    </row>
    <row r="62" spans="5:6" hidden="1" x14ac:dyDescent="0.25">
      <c r="F62" s="49" t="s">
        <v>232</v>
      </c>
    </row>
    <row r="63" spans="5:6" hidden="1" x14ac:dyDescent="0.25">
      <c r="F63" s="49" t="s">
        <v>233</v>
      </c>
    </row>
    <row r="64" spans="5:6" hidden="1" x14ac:dyDescent="0.25">
      <c r="F64" s="49" t="s">
        <v>60</v>
      </c>
    </row>
    <row r="65" spans="6:6" hidden="1" x14ac:dyDescent="0.25">
      <c r="F65" s="49" t="s">
        <v>318</v>
      </c>
    </row>
    <row r="66" spans="6:6" hidden="1" x14ac:dyDescent="0.25">
      <c r="F66" s="49" t="s">
        <v>61</v>
      </c>
    </row>
    <row r="67" spans="6:6" hidden="1" x14ac:dyDescent="0.25">
      <c r="F67" s="49" t="s">
        <v>234</v>
      </c>
    </row>
    <row r="68" spans="6:6" ht="31.5" hidden="1" customHeight="1" x14ac:dyDescent="0.25">
      <c r="F68" s="49" t="s">
        <v>235</v>
      </c>
    </row>
    <row r="69" spans="6:6" ht="33" hidden="1" customHeight="1" x14ac:dyDescent="0.25">
      <c r="F69" s="49" t="s">
        <v>75</v>
      </c>
    </row>
    <row r="70" spans="6:6" ht="165" hidden="1" x14ac:dyDescent="0.25">
      <c r="F70" s="49" t="s">
        <v>246</v>
      </c>
    </row>
    <row r="71" spans="6:6" ht="150" hidden="1" x14ac:dyDescent="0.25">
      <c r="F71" s="48" t="s">
        <v>323</v>
      </c>
    </row>
    <row r="72" spans="6:6" ht="90" hidden="1" x14ac:dyDescent="0.25">
      <c r="F72" s="48" t="s">
        <v>324</v>
      </c>
    </row>
    <row r="73" spans="6:6" ht="120" hidden="1" x14ac:dyDescent="0.25">
      <c r="F73" s="48" t="s">
        <v>325</v>
      </c>
    </row>
    <row r="74" spans="6:6" ht="180" hidden="1" x14ac:dyDescent="0.25">
      <c r="F74" s="48" t="s">
        <v>247</v>
      </c>
    </row>
    <row r="75" spans="6:6" ht="75" hidden="1" x14ac:dyDescent="0.25">
      <c r="F75" s="48" t="s">
        <v>248</v>
      </c>
    </row>
    <row r="76" spans="6:6" ht="45" hidden="1" x14ac:dyDescent="0.25">
      <c r="F76" s="48" t="s">
        <v>326</v>
      </c>
    </row>
    <row r="77" spans="6:6" hidden="1" x14ac:dyDescent="0.25">
      <c r="F77" s="48" t="s">
        <v>236</v>
      </c>
    </row>
    <row r="78" spans="6:6" ht="30" hidden="1" x14ac:dyDescent="0.25">
      <c r="F78" s="48" t="s">
        <v>237</v>
      </c>
    </row>
    <row r="79" spans="6:6" ht="30" hidden="1" x14ac:dyDescent="0.25">
      <c r="F79" s="48" t="s">
        <v>238</v>
      </c>
    </row>
    <row r="80" spans="6:6" ht="120" hidden="1" x14ac:dyDescent="0.25">
      <c r="F80" s="48" t="s">
        <v>239</v>
      </c>
    </row>
    <row r="81" spans="6:6" ht="45" hidden="1" x14ac:dyDescent="0.25">
      <c r="F81" s="48" t="s">
        <v>240</v>
      </c>
    </row>
    <row r="82" spans="6:6" ht="45" hidden="1" x14ac:dyDescent="0.25">
      <c r="F82" s="48" t="s">
        <v>249</v>
      </c>
    </row>
    <row r="83" spans="6:6" ht="75" hidden="1" x14ac:dyDescent="0.25">
      <c r="F83" s="48" t="s">
        <v>288</v>
      </c>
    </row>
    <row r="84" spans="6:6" ht="60" hidden="1" x14ac:dyDescent="0.25">
      <c r="F84" s="48" t="s">
        <v>289</v>
      </c>
    </row>
    <row r="85" spans="6:6" ht="45" hidden="1" x14ac:dyDescent="0.25">
      <c r="F85" s="48" t="s">
        <v>241</v>
      </c>
    </row>
    <row r="86" spans="6:6" ht="30" hidden="1" x14ac:dyDescent="0.25">
      <c r="F86" s="48" t="s">
        <v>242</v>
      </c>
    </row>
    <row r="87" spans="6:6" ht="60" hidden="1" x14ac:dyDescent="0.25">
      <c r="F87" s="48" t="s">
        <v>243</v>
      </c>
    </row>
    <row r="88" spans="6:6" hidden="1" x14ac:dyDescent="0.25">
      <c r="F88" s="48" t="s">
        <v>244</v>
      </c>
    </row>
    <row r="89" spans="6:6" ht="30.75" hidden="1" customHeight="1" x14ac:dyDescent="0.25">
      <c r="F89" s="48" t="s">
        <v>245</v>
      </c>
    </row>
    <row r="1048567" spans="4:8" ht="60" x14ac:dyDescent="0.25">
      <c r="H1048567" s="32" t="s">
        <v>257</v>
      </c>
    </row>
    <row r="1048568" spans="4:8" ht="60" x14ac:dyDescent="0.25">
      <c r="H1048568" s="32" t="s">
        <v>258</v>
      </c>
    </row>
    <row r="1048569" spans="4:8" ht="90" x14ac:dyDescent="0.25">
      <c r="H1048569" s="32" t="s">
        <v>259</v>
      </c>
    </row>
    <row r="1048570" spans="4:8" ht="75" x14ac:dyDescent="0.25">
      <c r="H1048570" s="32" t="s">
        <v>260</v>
      </c>
    </row>
    <row r="1048571" spans="4:8" ht="135" x14ac:dyDescent="0.25">
      <c r="H1048571" s="32" t="s">
        <v>349</v>
      </c>
    </row>
    <row r="1048572" spans="4:8" ht="285" x14ac:dyDescent="0.25">
      <c r="D1048572" t="s">
        <v>19</v>
      </c>
      <c r="H1048572" s="32" t="s">
        <v>261</v>
      </c>
    </row>
    <row r="1048573" spans="4:8" x14ac:dyDescent="0.25">
      <c r="D1048573" t="s">
        <v>263</v>
      </c>
    </row>
  </sheetData>
  <mergeCells count="128">
    <mergeCell ref="B6:M6"/>
    <mergeCell ref="N6:Y6"/>
    <mergeCell ref="Z6:AL6"/>
    <mergeCell ref="AK8:AL8"/>
    <mergeCell ref="I8:K8"/>
    <mergeCell ref="L8:R8"/>
    <mergeCell ref="S8:T8"/>
    <mergeCell ref="U8:W8"/>
    <mergeCell ref="X8:AB8"/>
    <mergeCell ref="AD8:AJ8"/>
    <mergeCell ref="B7:AB7"/>
    <mergeCell ref="AD7:AL7"/>
    <mergeCell ref="B8:B9"/>
    <mergeCell ref="C8:C9"/>
    <mergeCell ref="D8:D9"/>
    <mergeCell ref="E8:G8"/>
    <mergeCell ref="H8:H9"/>
    <mergeCell ref="B3:AL3"/>
    <mergeCell ref="B4:M4"/>
    <mergeCell ref="N4:Y4"/>
    <mergeCell ref="Z4:AL4"/>
    <mergeCell ref="K10:K17"/>
    <mergeCell ref="L10:L17"/>
    <mergeCell ref="M10:M17"/>
    <mergeCell ref="N10:N17"/>
    <mergeCell ref="O10:O17"/>
    <mergeCell ref="P10:P17"/>
    <mergeCell ref="E9:F9"/>
    <mergeCell ref="B10:B42"/>
    <mergeCell ref="C10:C42"/>
    <mergeCell ref="D10:D17"/>
    <mergeCell ref="E10:E17"/>
    <mergeCell ref="G10:G17"/>
    <mergeCell ref="H10:H17"/>
    <mergeCell ref="I10:I17"/>
    <mergeCell ref="J10:J17"/>
    <mergeCell ref="N19:N26"/>
    <mergeCell ref="O19:O26"/>
    <mergeCell ref="K27:K32"/>
    <mergeCell ref="L27:L32"/>
    <mergeCell ref="M27:M32"/>
    <mergeCell ref="O27:O32"/>
    <mergeCell ref="P19:P26"/>
    <mergeCell ref="W10:W17"/>
    <mergeCell ref="X10:X17"/>
    <mergeCell ref="Y10:Y17"/>
    <mergeCell ref="Z10:Z17"/>
    <mergeCell ref="AA10:AA17"/>
    <mergeCell ref="AB10:AB17"/>
    <mergeCell ref="Q10:Q17"/>
    <mergeCell ref="R10:R17"/>
    <mergeCell ref="S10:S17"/>
    <mergeCell ref="T10:T17"/>
    <mergeCell ref="U10:U17"/>
    <mergeCell ref="V10:V17"/>
    <mergeCell ref="X19:X26"/>
    <mergeCell ref="Y19:Y26"/>
    <mergeCell ref="Z19:Z26"/>
    <mergeCell ref="AA27:AA32"/>
    <mergeCell ref="AA19:AA26"/>
    <mergeCell ref="S19:S26"/>
    <mergeCell ref="AJ10:AJ17"/>
    <mergeCell ref="AK10:AK17"/>
    <mergeCell ref="AL10:AL17"/>
    <mergeCell ref="AD10:AD17"/>
    <mergeCell ref="AE10:AE17"/>
    <mergeCell ref="AF10:AF17"/>
    <mergeCell ref="AG10:AG17"/>
    <mergeCell ref="AH10:AH17"/>
    <mergeCell ref="AI10:AI17"/>
    <mergeCell ref="AI19:AI26"/>
    <mergeCell ref="AJ19:AJ26"/>
    <mergeCell ref="AK19:AK26"/>
    <mergeCell ref="AL19:AL26"/>
    <mergeCell ref="AB19:AB26"/>
    <mergeCell ref="AD19:AD26"/>
    <mergeCell ref="AE19:AE26"/>
    <mergeCell ref="AF19:AF26"/>
    <mergeCell ref="AG19:AG26"/>
    <mergeCell ref="AH19:AH26"/>
    <mergeCell ref="E27:E32"/>
    <mergeCell ref="G27:G32"/>
    <mergeCell ref="H27:H32"/>
    <mergeCell ref="I27:I32"/>
    <mergeCell ref="V19:V26"/>
    <mergeCell ref="W19:W26"/>
    <mergeCell ref="J27:J32"/>
    <mergeCell ref="D19:D26"/>
    <mergeCell ref="E19:E26"/>
    <mergeCell ref="G19:G26"/>
    <mergeCell ref="H19:H26"/>
    <mergeCell ref="I19:I26"/>
    <mergeCell ref="J19:J26"/>
    <mergeCell ref="K19:K26"/>
    <mergeCell ref="L19:L26"/>
    <mergeCell ref="M19:M26"/>
    <mergeCell ref="S27:S32"/>
    <mergeCell ref="T27:T32"/>
    <mergeCell ref="U27:U32"/>
    <mergeCell ref="T19:T26"/>
    <mergeCell ref="U19:U26"/>
    <mergeCell ref="Q19:Q26"/>
    <mergeCell ref="R19:R26"/>
    <mergeCell ref="N27:N32"/>
    <mergeCell ref="B1:AL1"/>
    <mergeCell ref="B2:AL2"/>
    <mergeCell ref="D33:D36"/>
    <mergeCell ref="E33:E36"/>
    <mergeCell ref="AI27:AI32"/>
    <mergeCell ref="AJ27:AJ32"/>
    <mergeCell ref="AK27:AK32"/>
    <mergeCell ref="AL27:AL32"/>
    <mergeCell ref="AB27:AB32"/>
    <mergeCell ref="AD27:AD32"/>
    <mergeCell ref="AE27:AE32"/>
    <mergeCell ref="AF27:AF32"/>
    <mergeCell ref="AA36:AA37"/>
    <mergeCell ref="AG27:AG32"/>
    <mergeCell ref="AH27:AH32"/>
    <mergeCell ref="V27:V32"/>
    <mergeCell ref="W27:W32"/>
    <mergeCell ref="X27:X32"/>
    <mergeCell ref="Y27:Y32"/>
    <mergeCell ref="Z27:Z32"/>
    <mergeCell ref="P27:P32"/>
    <mergeCell ref="Q27:Q32"/>
    <mergeCell ref="R27:R32"/>
    <mergeCell ref="D27:D32"/>
  </mergeCells>
  <conditionalFormatting sqref="O10 AG10 O18:O19 AG18:AG19 O33:O40 AG37:AG40 O43:O44 AG43:AG44">
    <cfRule type="containsText" dxfId="87" priority="154" operator="containsText" text="Alto">
      <formula>NOT(ISERROR(SEARCH("Alto",O10)))</formula>
    </cfRule>
    <cfRule type="containsText" dxfId="86" priority="156" operator="containsText" text="Muy Alto">
      <formula>NOT(ISERROR(SEARCH("Muy Alto",O10)))</formula>
    </cfRule>
  </conditionalFormatting>
  <conditionalFormatting sqref="O10 AG10 O18:O19 AG18:AG19">
    <cfRule type="containsText" dxfId="85" priority="153" operator="containsText" text="Muy Alto">
      <formula>NOT(ISERROR(SEARCH("Muy Alto",O10)))</formula>
    </cfRule>
    <cfRule type="containsText" dxfId="84" priority="152" operator="containsText" text="Bajo">
      <formula>NOT(ISERROR(SEARCH("Bajo",O10)))</formula>
    </cfRule>
    <cfRule type="containsText" dxfId="83" priority="151" operator="containsText" text="Medio">
      <formula>NOT(ISERROR(SEARCH("Medio",O10)))</formula>
    </cfRule>
  </conditionalFormatting>
  <conditionalFormatting sqref="O27 AG27">
    <cfRule type="containsText" dxfId="82" priority="131" operator="containsText" text="Muy Alto">
      <formula>NOT(ISERROR(SEARCH("Muy Alto",O27)))</formula>
    </cfRule>
    <cfRule type="containsText" dxfId="81" priority="129" operator="containsText" text="Alto">
      <formula>NOT(ISERROR(SEARCH("Alto",O27)))</formula>
    </cfRule>
    <cfRule type="containsText" dxfId="80" priority="128" operator="containsText" text="Muy Alto">
      <formula>NOT(ISERROR(SEARCH("Muy Alto",O27)))</formula>
    </cfRule>
    <cfRule type="containsText" dxfId="79" priority="127" operator="containsText" text="Bajo">
      <formula>NOT(ISERROR(SEARCH("Bajo",O27)))</formula>
    </cfRule>
    <cfRule type="containsText" dxfId="78" priority="126" operator="containsText" text="Medio">
      <formula>NOT(ISERROR(SEARCH("Medio",O27)))</formula>
    </cfRule>
  </conditionalFormatting>
  <conditionalFormatting sqref="O33:O41 AG37:AG41">
    <cfRule type="containsText" dxfId="77" priority="56" operator="containsText" text="Muy Alto">
      <formula>NOT(ISERROR(SEARCH("Muy Alto",O33)))</formula>
    </cfRule>
  </conditionalFormatting>
  <conditionalFormatting sqref="O33:O44">
    <cfRule type="containsText" dxfId="76" priority="26" operator="containsText" text="Medio">
      <formula>NOT(ISERROR(SEARCH("Medio",O33)))</formula>
    </cfRule>
    <cfRule type="containsText" dxfId="75" priority="27" operator="containsText" text="Bajo">
      <formula>NOT(ISERROR(SEARCH("Bajo",O33)))</formula>
    </cfRule>
  </conditionalFormatting>
  <conditionalFormatting sqref="O41 AG41">
    <cfRule type="containsText" dxfId="74" priority="54" operator="containsText" text="Alto">
      <formula>NOT(ISERROR(SEARCH("Alto",O41)))</formula>
    </cfRule>
  </conditionalFormatting>
  <conditionalFormatting sqref="O41:O44 AG41:AG44">
    <cfRule type="containsText" dxfId="73" priority="31" operator="containsText" text="Muy Alto">
      <formula>NOT(ISERROR(SEARCH("Muy Alto",O41)))</formula>
    </cfRule>
  </conditionalFormatting>
  <conditionalFormatting sqref="O42 AG42">
    <cfRule type="containsText" dxfId="72" priority="28" operator="containsText" text="Muy Alto">
      <formula>NOT(ISERROR(SEARCH("Muy Alto",O42)))</formula>
    </cfRule>
    <cfRule type="containsText" dxfId="71" priority="29" operator="containsText" text="Alto">
      <formula>NOT(ISERROR(SEARCH("Alto",O42)))</formula>
    </cfRule>
  </conditionalFormatting>
  <conditionalFormatting sqref="R10 AJ10 R18:R19 AJ18:AJ19 R33:R40 AJ33:AJ40 R43:R44 AJ43:AJ44">
    <cfRule type="containsText" dxfId="70" priority="150" operator="containsText" text="IV">
      <formula>NOT(ISERROR(SEARCH("IV",R10)))</formula>
    </cfRule>
    <cfRule type="containsText" dxfId="69" priority="149" operator="containsText" text="I">
      <formula>NOT(ISERROR(SEARCH("I",R10)))</formula>
    </cfRule>
    <cfRule type="containsText" dxfId="68" priority="147" operator="containsText" text="II">
      <formula>NOT(ISERROR(SEARCH("II",R10)))</formula>
    </cfRule>
    <cfRule type="containsText" dxfId="67" priority="146" operator="containsText" text="III">
      <formula>NOT(ISERROR(SEARCH("III",R10)))</formula>
    </cfRule>
  </conditionalFormatting>
  <conditionalFormatting sqref="R10 AJ10 R18:R19 AJ18:AJ19">
    <cfRule type="containsText" dxfId="66" priority="145" operator="containsText" text="IV">
      <formula>NOT(ISERROR(SEARCH("IV",R10)))</formula>
    </cfRule>
  </conditionalFormatting>
  <conditionalFormatting sqref="R27 AJ27">
    <cfRule type="containsText" dxfId="65" priority="125" operator="containsText" text="IV">
      <formula>NOT(ISERROR(SEARCH("IV",R27)))</formula>
    </cfRule>
    <cfRule type="containsText" dxfId="64" priority="124" operator="containsText" text="I">
      <formula>NOT(ISERROR(SEARCH("I",R27)))</formula>
    </cfRule>
    <cfRule type="containsText" dxfId="63" priority="122" operator="containsText" text="II">
      <formula>NOT(ISERROR(SEARCH("II",R27)))</formula>
    </cfRule>
    <cfRule type="containsText" dxfId="62" priority="120" operator="containsText" text="IV">
      <formula>NOT(ISERROR(SEARCH("IV",R27)))</formula>
    </cfRule>
    <cfRule type="containsText" dxfId="61" priority="121" operator="containsText" text="III">
      <formula>NOT(ISERROR(SEARCH("III",R27)))</formula>
    </cfRule>
  </conditionalFormatting>
  <conditionalFormatting sqref="R33:R41 AJ33:AJ41">
    <cfRule type="containsText" dxfId="60" priority="50" operator="containsText" text="IV">
      <formula>NOT(ISERROR(SEARCH("IV",R33)))</formula>
    </cfRule>
  </conditionalFormatting>
  <conditionalFormatting sqref="R41 AJ41">
    <cfRule type="containsText" dxfId="59" priority="46" operator="containsText" text="III">
      <formula>NOT(ISERROR(SEARCH("III",R41)))</formula>
    </cfRule>
    <cfRule type="containsText" dxfId="58" priority="47" operator="containsText" text="II">
      <formula>NOT(ISERROR(SEARCH("II",R41)))</formula>
    </cfRule>
    <cfRule type="containsText" dxfId="57" priority="49" operator="containsText" text="I">
      <formula>NOT(ISERROR(SEARCH("I",R41)))</formula>
    </cfRule>
  </conditionalFormatting>
  <conditionalFormatting sqref="R41:R44 AJ41:AJ44">
    <cfRule type="containsText" dxfId="56" priority="25" operator="containsText" text="IV">
      <formula>NOT(ISERROR(SEARCH("IV",R41)))</formula>
    </cfRule>
  </conditionalFormatting>
  <conditionalFormatting sqref="R42 AJ42">
    <cfRule type="containsText" dxfId="55" priority="22" operator="containsText" text="II">
      <formula>NOT(ISERROR(SEARCH("II",R42)))</formula>
    </cfRule>
    <cfRule type="containsText" dxfId="54" priority="24" operator="containsText" text="I">
      <formula>NOT(ISERROR(SEARCH("I",R42)))</formula>
    </cfRule>
    <cfRule type="containsText" dxfId="53" priority="21" operator="containsText" text="III">
      <formula>NOT(ISERROR(SEARCH("III",R42)))</formula>
    </cfRule>
    <cfRule type="containsText" dxfId="52" priority="20" operator="containsText" text="IV">
      <formula>NOT(ISERROR(SEARCH("IV",R42)))</formula>
    </cfRule>
  </conditionalFormatting>
  <conditionalFormatting sqref="S10 AK10 S18:S19 AK18:AK19 S33:S40 AK33:AK40 S43:S44 AK43:AK44">
    <cfRule type="containsText" dxfId="51" priority="142" operator="containsText" text="NO ACEPTABLE O ACEPTABLE CON CONTROL ESPECIFICO">
      <formula>NOT(ISERROR(SEARCH("NO ACEPTABLE O ACEPTABLE CON CONTROL ESPECIFICO",S10)))</formula>
    </cfRule>
    <cfRule type="containsText" dxfId="50" priority="143" operator="containsText" text="ACEPTABLE">
      <formula>NOT(ISERROR(SEARCH("ACEPTABLE",S10)))</formula>
    </cfRule>
    <cfRule type="containsText" dxfId="49" priority="144" operator="containsText" text="MEJORABLE">
      <formula>NOT(ISERROR(SEARCH("MEJORABLE",S10)))</formula>
    </cfRule>
    <cfRule type="containsText" dxfId="48" priority="141" operator="containsText" text="NO ACEPTABLE">
      <formula>NOT(ISERROR(SEARCH("NO ACEPTABLE",S10)))</formula>
    </cfRule>
  </conditionalFormatting>
  <conditionalFormatting sqref="S10 AK10 S18:S19 AK18:AK19">
    <cfRule type="containsText" dxfId="47" priority="137" operator="containsText" text="NO ACEPTABLE">
      <formula>NOT(ISERROR(SEARCH("NO ACEPTABLE",S10)))</formula>
    </cfRule>
    <cfRule type="containsText" dxfId="46" priority="140" operator="containsText" text="MEJORABLE">
      <formula>NOT(ISERROR(SEARCH("MEJORABLE",S10)))</formula>
    </cfRule>
    <cfRule type="containsText" dxfId="45" priority="139" operator="containsText" text="ACEPTABLE">
      <formula>NOT(ISERROR(SEARCH("ACEPTABLE",S10)))</formula>
    </cfRule>
    <cfRule type="containsText" dxfId="44" priority="138" operator="containsText" text="ACEPTABLE CON CONTROL ESPECIFICO">
      <formula>NOT(ISERROR(SEARCH("ACEPTABLE CON CONTROL ESPECIFICO",S10)))</formula>
    </cfRule>
  </conditionalFormatting>
  <conditionalFormatting sqref="S27 AK27">
    <cfRule type="containsText" dxfId="43" priority="119" operator="containsText" text="MEJORABLE">
      <formula>NOT(ISERROR(SEARCH("MEJORABLE",S27)))</formula>
    </cfRule>
    <cfRule type="containsText" dxfId="42" priority="115" operator="containsText" text="MEJORABLE">
      <formula>NOT(ISERROR(SEARCH("MEJORABLE",S27)))</formula>
    </cfRule>
    <cfRule type="containsText" dxfId="41" priority="116" operator="containsText" text="NO ACEPTABLE">
      <formula>NOT(ISERROR(SEARCH("NO ACEPTABLE",S27)))</formula>
    </cfRule>
    <cfRule type="containsText" dxfId="40" priority="117" operator="containsText" text="NO ACEPTABLE O ACEPTABLE CON CONTROL ESPECIFICO">
      <formula>NOT(ISERROR(SEARCH("NO ACEPTABLE O ACEPTABLE CON CONTROL ESPECIFICO",S27)))</formula>
    </cfRule>
    <cfRule type="containsText" dxfId="39" priority="118" operator="containsText" text="ACEPTABLE">
      <formula>NOT(ISERROR(SEARCH("ACEPTABLE",S27)))</formula>
    </cfRule>
    <cfRule type="containsText" dxfId="38" priority="114" operator="containsText" text="ACEPTABLE">
      <formula>NOT(ISERROR(SEARCH("ACEPTABLE",S27)))</formula>
    </cfRule>
    <cfRule type="containsText" dxfId="37" priority="113" operator="containsText" text="ACEPTABLE CON CONTROL ESPECIFICO">
      <formula>NOT(ISERROR(SEARCH("ACEPTABLE CON CONTROL ESPECIFICO",S27)))</formula>
    </cfRule>
    <cfRule type="containsText" dxfId="36" priority="112" operator="containsText" text="NO ACEPTABLE">
      <formula>NOT(ISERROR(SEARCH("NO ACEPTABLE",S27)))</formula>
    </cfRule>
  </conditionalFormatting>
  <conditionalFormatting sqref="S33:S41 AK33:AK41">
    <cfRule type="containsText" dxfId="35" priority="43" operator="containsText" text="ACEPTABLE">
      <formula>NOT(ISERROR(SEARCH("ACEPTABLE",S33)))</formula>
    </cfRule>
    <cfRule type="containsText" dxfId="34" priority="44" operator="containsText" text="MEJORABLE">
      <formula>NOT(ISERROR(SEARCH("MEJORABLE",S33)))</formula>
    </cfRule>
  </conditionalFormatting>
  <conditionalFormatting sqref="S33:S44 AK33:AK44">
    <cfRule type="containsText" dxfId="33" priority="13" operator="containsText" text="ACEPTABLE CON CONTROL ESPECIFICO">
      <formula>NOT(ISERROR(SEARCH("ACEPTABLE CON CONTROL ESPECIFICO",S33)))</formula>
    </cfRule>
    <cfRule type="containsText" dxfId="32" priority="12" operator="containsText" text="NO ACEPTABLE">
      <formula>NOT(ISERROR(SEARCH("NO ACEPTABLE",S33)))</formula>
    </cfRule>
  </conditionalFormatting>
  <conditionalFormatting sqref="S41 AK41">
    <cfRule type="containsText" dxfId="31" priority="42" operator="containsText" text="NO ACEPTABLE O ACEPTABLE CON CONTROL ESPECIFICO">
      <formula>NOT(ISERROR(SEARCH("NO ACEPTABLE O ACEPTABLE CON CONTROL ESPECIFICO",S41)))</formula>
    </cfRule>
    <cfRule type="containsText" dxfId="30" priority="41" operator="containsText" text="NO ACEPTABLE">
      <formula>NOT(ISERROR(SEARCH("NO ACEPTABLE",S41)))</formula>
    </cfRule>
  </conditionalFormatting>
  <conditionalFormatting sqref="S41:S44 AK41:AK44">
    <cfRule type="containsText" dxfId="29" priority="19" operator="containsText" text="MEJORABLE">
      <formula>NOT(ISERROR(SEARCH("MEJORABLE",S41)))</formula>
    </cfRule>
    <cfRule type="containsText" dxfId="28" priority="18" operator="containsText" text="ACEPTABLE">
      <formula>NOT(ISERROR(SEARCH("ACEPTABLE",S41)))</formula>
    </cfRule>
  </conditionalFormatting>
  <conditionalFormatting sqref="S42 AK42">
    <cfRule type="containsText" dxfId="27" priority="16" operator="containsText" text="NO ACEPTABLE">
      <formula>NOT(ISERROR(SEARCH("NO ACEPTABLE",S42)))</formula>
    </cfRule>
    <cfRule type="containsText" dxfId="26" priority="15" operator="containsText" text="MEJORABLE">
      <formula>NOT(ISERROR(SEARCH("MEJORABLE",S42)))</formula>
    </cfRule>
    <cfRule type="containsText" dxfId="25" priority="14" operator="containsText" text="ACEPTABLE">
      <formula>NOT(ISERROR(SEARCH("ACEPTABLE",S42)))</formula>
    </cfRule>
    <cfRule type="containsText" dxfId="24" priority="17" operator="containsText" text="NO ACEPTABLE O ACEPTABLE CON CONTROL ESPECIFICO">
      <formula>NOT(ISERROR(SEARCH("NO ACEPTABLE O ACEPTABLE CON CONTROL ESPECIFICO",S42)))</formula>
    </cfRule>
  </conditionalFormatting>
  <conditionalFormatting sqref="T10 AL10 T18:T19 AL18:AL19">
    <cfRule type="containsText" dxfId="23" priority="133" operator="containsText" text="Mantener las medidas de control existentes, pero se deberían considerar soluciones o mejoras y se deben hacer comprobciones periódicas para asegurrar que el riesgo aún es aceptable">
      <formula>NOT(ISERROR(SEARCH("Mantener las medidas de control existentes, pero se deberían considerar soluciones o mejoras y se deben hacer comprobciones periódicas para asegurrar que el riesgo aún es aceptable",T10)))</formula>
    </cfRule>
    <cfRule type="containsText" dxfId="22" priority="132" operator="containsText" text="Situación crítica. Suspender actividades hasta que el riesgo esté bajo control. Intervención urgente">
      <formula>NOT(ISERROR(SEARCH("Situación crítica. Suspender actividades hasta que el riesgo esté bajo control. Intervención urgente",T10)))</formula>
    </cfRule>
    <cfRule type="containsText" dxfId="21" priority="135" operator="containsText" text="Corregir y adoptar medidas de control inmediato">
      <formula>NOT(ISERROR(SEARCH("Corregir y adoptar medidas de control inmediato",T10)))</formula>
    </cfRule>
    <cfRule type="containsText" dxfId="20" priority="136" operator="containsText" text="Mejorar si es posible. Seria conveniente justificar la intervención y su rentabilidad">
      <formula>NOT(ISERROR(SEARCH("Mejorar si es posible. Seria conveniente justificar la intervención y su rentabilidad",T10)))</formula>
    </cfRule>
    <cfRule type="cellIs" dxfId="19" priority="134" operator="equal">
      <formula>"Situación crítica. Suspender actividades hasta que el riesgo esté bajo control. Intervención urgente"</formula>
    </cfRule>
  </conditionalFormatting>
  <conditionalFormatting sqref="T27 AL27">
    <cfRule type="containsText" dxfId="18" priority="107" operator="containsText" text="Situación crítica. Suspender actividades hasta que el riesgo esté bajo control. Intervención urgente">
      <formula>NOT(ISERROR(SEARCH("Situación crítica. Suspender actividades hasta que el riesgo esté bajo control. Intervención urgente",T27)))</formula>
    </cfRule>
    <cfRule type="containsText" dxfId="17" priority="108" operator="containsText" text="Mantener las medidas de control existentes, pero se deberían considerar soluciones o mejoras y se deben hacer comprobciones periódicas para asegurrar que el riesgo aún es aceptable">
      <formula>NOT(ISERROR(SEARCH("Mantener las medidas de control existentes, pero se deberían considerar soluciones o mejoras y se deben hacer comprobciones periódicas para asegurrar que el riesgo aún es aceptable",T27)))</formula>
    </cfRule>
    <cfRule type="cellIs" dxfId="16" priority="109" operator="equal">
      <formula>"Situación crítica. Suspender actividades hasta que el riesgo esté bajo control. Intervención urgente"</formula>
    </cfRule>
    <cfRule type="containsText" dxfId="15" priority="111" operator="containsText" text="Mejorar si es posible. Seria conveniente justificar la intervención y su rentabilidad">
      <formula>NOT(ISERROR(SEARCH("Mejorar si es posible. Seria conveniente justificar la intervención y su rentabilidad",T27)))</formula>
    </cfRule>
    <cfRule type="containsText" dxfId="14" priority="110" operator="containsText" text="Corregir y adoptar medidas de control inmediato">
      <formula>NOT(ISERROR(SEARCH("Corregir y adoptar medidas de control inmediato",T27)))</formula>
    </cfRule>
  </conditionalFormatting>
  <conditionalFormatting sqref="T33:T44 AL33:AL44">
    <cfRule type="containsText" dxfId="13" priority="7" operator="containsText" text="Situación crítica. Suspender actividades hasta que el riesgo esté bajo control. Intervención urgente">
      <formula>NOT(ISERROR(SEARCH("Situación crítica. Suspender actividades hasta que el riesgo esté bajo control. Intervención urgente",T33)))</formula>
    </cfRule>
    <cfRule type="containsText" dxfId="12" priority="8" operator="containsText" text="Mantener las medidas de control existentes, pero se deberían considerar soluciones o mejoras y se deben hacer comprobciones periódicas para asegurrar que el riesgo aún es aceptable">
      <formula>NOT(ISERROR(SEARCH("Mantener las medidas de control existentes, pero se deberían considerar soluciones o mejoras y se deben hacer comprobciones periódicas para asegurrar que el riesgo aún es aceptable",T33)))</formula>
    </cfRule>
    <cfRule type="containsText" dxfId="11" priority="11" operator="containsText" text="Mejorar si es posible. Seria conveniente justificar la intervención y su rentabilidad">
      <formula>NOT(ISERROR(SEARCH("Mejorar si es posible. Seria conveniente justificar la intervención y su rentabilidad",T33)))</formula>
    </cfRule>
    <cfRule type="containsText" dxfId="10" priority="10" operator="containsText" text="Corregir y adoptar medidas de control inmediato">
      <formula>NOT(ISERROR(SEARCH("Corregir y adoptar medidas de control inmediato",T33)))</formula>
    </cfRule>
    <cfRule type="cellIs" dxfId="9" priority="9" operator="equal">
      <formula>"Situación crítica. Suspender actividades hasta que el riesgo esté bajo control. Intervención urgente"</formula>
    </cfRule>
  </conditionalFormatting>
  <conditionalFormatting sqref="AG33:AG36">
    <cfRule type="containsText" dxfId="8" priority="3" operator="containsText" text="Muy Alto">
      <formula>NOT(ISERROR(SEARCH("Muy Alto",AG33)))</formula>
    </cfRule>
    <cfRule type="containsText" dxfId="7" priority="4" operator="containsText" text="Alto">
      <formula>NOT(ISERROR(SEARCH("Alto",AG33)))</formula>
    </cfRule>
    <cfRule type="containsText" dxfId="6" priority="6" operator="containsText" text="Muy Alto">
      <formula>NOT(ISERROR(SEARCH("Muy Alto",AG33)))</formula>
    </cfRule>
  </conditionalFormatting>
  <conditionalFormatting sqref="AG33:AG44">
    <cfRule type="containsText" dxfId="5" priority="1" operator="containsText" text="Medio">
      <formula>NOT(ISERROR(SEARCH("Medio",AG33)))</formula>
    </cfRule>
    <cfRule type="containsText" dxfId="4" priority="2" operator="containsText" text="Bajo">
      <formula>NOT(ISERROR(SEARCH("Bajo",AG33)))</formula>
    </cfRule>
  </conditionalFormatting>
  <dataValidations count="8">
    <dataValidation type="list" allowBlank="1" showInputMessage="1" showErrorMessage="1" sqref="L10 L18:L19 AD18:AD19 L27 AD27 AD10 AD33:AD44 L33:L44">
      <formula1>$L$43:$L$48</formula1>
    </dataValidation>
    <dataValidation type="list" allowBlank="1" showInputMessage="1" showErrorMessage="1" sqref="M10 M18:M19 AE18:AE19 M27 AE27 AE10 AE33:AE44 M33:M44">
      <formula1>$M$43:$M$48</formula1>
    </dataValidation>
    <dataValidation type="list" allowBlank="1" showInputMessage="1" showErrorMessage="1" sqref="P10 P18:P19 AH18:AH19 P27 AH27 AH10 AH33:AH44 P33:P44">
      <formula1>$P$43:$P$48</formula1>
    </dataValidation>
    <dataValidation type="list" allowBlank="1" showInputMessage="1" showErrorMessage="1" sqref="E10 E18:E19 E27 E33:E34 E37:E44">
      <formula1>$E$45:$E$50</formula1>
    </dataValidation>
    <dataValidation type="list" allowBlank="1" showInputMessage="1" showErrorMessage="1" sqref="H10 H18:H19 H27">
      <formula1>$H$1048567:$H$1048572</formula1>
    </dataValidation>
    <dataValidation type="list" showInputMessage="1" showErrorMessage="1" sqref="H33:H44">
      <formula1>$H$1048566:$H$1048572</formula1>
    </dataValidation>
    <dataValidation type="list" allowBlank="1" showInputMessage="1" showErrorMessage="1" sqref="F10:F44">
      <formula1>$F$45:$F$89</formula1>
    </dataValidation>
    <dataValidation type="list" allowBlank="1" showInputMessage="1" showErrorMessage="1" sqref="D27 D10 D18:D19 D33:D34 D37:D44">
      <formula1>$D$1048572:$D$1048576</formula1>
    </dataValidation>
  </dataValidations>
  <pageMargins left="0.19685039370078741" right="0.19685039370078741" top="0.19685039370078741" bottom="0.19685039370078741" header="0" footer="0"/>
  <pageSetup scale="50" fitToWidth="6" fitToHeight="4" orientation="landscape" horizontalDpi="300" verticalDpi="30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C11"/>
  <sheetViews>
    <sheetView workbookViewId="0">
      <selection activeCell="G10" sqref="G10"/>
    </sheetView>
  </sheetViews>
  <sheetFormatPr baseColWidth="10" defaultRowHeight="15" x14ac:dyDescent="0.25"/>
  <cols>
    <col min="1" max="1" width="14.140625" customWidth="1"/>
    <col min="3" max="3" width="50.42578125" customWidth="1"/>
  </cols>
  <sheetData>
    <row r="6" spans="1:3" x14ac:dyDescent="0.25">
      <c r="A6" s="146" t="s">
        <v>21</v>
      </c>
      <c r="B6" s="146"/>
      <c r="C6" s="146"/>
    </row>
    <row r="7" spans="1:3" ht="30" x14ac:dyDescent="0.25">
      <c r="A7" s="7" t="s">
        <v>23</v>
      </c>
      <c r="B7" s="7" t="s">
        <v>22</v>
      </c>
      <c r="C7" s="7" t="s">
        <v>24</v>
      </c>
    </row>
    <row r="8" spans="1:3" ht="45" x14ac:dyDescent="0.25">
      <c r="A8" s="8" t="s">
        <v>25</v>
      </c>
      <c r="B8" s="8" t="s">
        <v>29</v>
      </c>
      <c r="C8" s="9" t="s">
        <v>33</v>
      </c>
    </row>
    <row r="9" spans="1:3" ht="75" x14ac:dyDescent="0.25">
      <c r="A9" s="8" t="s">
        <v>26</v>
      </c>
      <c r="B9" s="8" t="s">
        <v>30</v>
      </c>
      <c r="C9" s="9" t="s">
        <v>34</v>
      </c>
    </row>
    <row r="10" spans="1:3" ht="45" x14ac:dyDescent="0.25">
      <c r="A10" s="8" t="s">
        <v>27</v>
      </c>
      <c r="B10" s="8" t="s">
        <v>31</v>
      </c>
      <c r="C10" s="9" t="s">
        <v>35</v>
      </c>
    </row>
    <row r="11" spans="1:3" ht="60" x14ac:dyDescent="0.25">
      <c r="A11" s="8" t="s">
        <v>28</v>
      </c>
      <c r="B11" s="8" t="s">
        <v>32</v>
      </c>
      <c r="C11" s="9" t="s">
        <v>36</v>
      </c>
    </row>
  </sheetData>
  <mergeCells count="1">
    <mergeCell ref="A6:C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11"/>
  <sheetViews>
    <sheetView showGridLines="0" topLeftCell="B1" zoomScale="85" zoomScaleNormal="85" workbookViewId="0">
      <selection activeCell="C14" sqref="C14"/>
    </sheetView>
  </sheetViews>
  <sheetFormatPr baseColWidth="10" defaultRowHeight="15" x14ac:dyDescent="0.25"/>
  <cols>
    <col min="2" max="2" width="7.28515625" customWidth="1"/>
    <col min="3" max="3" width="12.7109375" bestFit="1" customWidth="1"/>
    <col min="4" max="4" width="16.28515625" customWidth="1"/>
    <col min="5" max="5" width="19.85546875" customWidth="1"/>
    <col min="6" max="6" width="45.5703125" customWidth="1"/>
    <col min="7" max="7" width="21.140625" customWidth="1"/>
    <col min="8" max="8" width="33.85546875" customWidth="1"/>
    <col min="9" max="9" width="12.42578125" customWidth="1"/>
  </cols>
  <sheetData>
    <row r="1" spans="2:9" ht="38.25" customHeight="1" x14ac:dyDescent="0.25"/>
    <row r="2" spans="2:9" ht="30" x14ac:dyDescent="0.25">
      <c r="B2" s="148" t="s">
        <v>46</v>
      </c>
      <c r="C2" s="17" t="s">
        <v>47</v>
      </c>
      <c r="D2" s="17" t="s">
        <v>48</v>
      </c>
      <c r="E2" s="17" t="s">
        <v>49</v>
      </c>
      <c r="F2" s="17" t="s">
        <v>50</v>
      </c>
      <c r="G2" s="17" t="s">
        <v>62</v>
      </c>
      <c r="H2" s="17" t="s">
        <v>51</v>
      </c>
      <c r="I2" s="17" t="s">
        <v>98</v>
      </c>
    </row>
    <row r="3" spans="2:9" ht="60" x14ac:dyDescent="0.25">
      <c r="B3" s="148"/>
      <c r="C3" s="15" t="s">
        <v>52</v>
      </c>
      <c r="D3" s="18" t="s">
        <v>97</v>
      </c>
      <c r="E3" s="16" t="s">
        <v>72</v>
      </c>
      <c r="F3" s="18" t="s">
        <v>76</v>
      </c>
      <c r="G3" s="16" t="s">
        <v>82</v>
      </c>
      <c r="H3" s="18" t="s">
        <v>83</v>
      </c>
      <c r="I3" s="16" t="s">
        <v>91</v>
      </c>
    </row>
    <row r="4" spans="2:9" ht="60" x14ac:dyDescent="0.25">
      <c r="B4" s="148"/>
      <c r="C4" s="15" t="s">
        <v>53</v>
      </c>
      <c r="D4" s="18" t="s">
        <v>66</v>
      </c>
      <c r="E4" s="16" t="s">
        <v>60</v>
      </c>
      <c r="F4" s="18" t="s">
        <v>77</v>
      </c>
      <c r="G4" s="16" t="s">
        <v>63</v>
      </c>
      <c r="H4" s="18" t="s">
        <v>84</v>
      </c>
      <c r="I4" s="16" t="s">
        <v>92</v>
      </c>
    </row>
    <row r="5" spans="2:9" ht="120" customHeight="1" x14ac:dyDescent="0.25">
      <c r="B5" s="148"/>
      <c r="C5" s="15" t="s">
        <v>54</v>
      </c>
      <c r="D5" s="18" t="s">
        <v>67</v>
      </c>
      <c r="E5" s="16" t="s">
        <v>73</v>
      </c>
      <c r="F5" s="18" t="s">
        <v>78</v>
      </c>
      <c r="G5" s="16" t="s">
        <v>65</v>
      </c>
      <c r="H5" s="18" t="s">
        <v>85</v>
      </c>
      <c r="I5" s="16" t="s">
        <v>93</v>
      </c>
    </row>
    <row r="6" spans="2:9" ht="99" customHeight="1" x14ac:dyDescent="0.25">
      <c r="B6" s="148"/>
      <c r="C6" s="15" t="s">
        <v>55</v>
      </c>
      <c r="D6" s="18" t="s">
        <v>68</v>
      </c>
      <c r="E6" s="16" t="s">
        <v>61</v>
      </c>
      <c r="F6" s="18" t="s">
        <v>79</v>
      </c>
      <c r="G6" s="16" t="s">
        <v>64</v>
      </c>
      <c r="H6" s="18" t="s">
        <v>86</v>
      </c>
      <c r="I6" s="16" t="s">
        <v>94</v>
      </c>
    </row>
    <row r="7" spans="2:9" ht="105.75" customHeight="1" x14ac:dyDescent="0.25">
      <c r="B7" s="148"/>
      <c r="C7" s="15" t="s">
        <v>56</v>
      </c>
      <c r="D7" s="18" t="s">
        <v>69</v>
      </c>
      <c r="E7" s="16" t="s">
        <v>74</v>
      </c>
      <c r="F7" s="18" t="s">
        <v>80</v>
      </c>
      <c r="G7" s="16"/>
      <c r="H7" s="18" t="s">
        <v>87</v>
      </c>
      <c r="I7" s="16" t="s">
        <v>95</v>
      </c>
    </row>
    <row r="8" spans="2:9" ht="60" x14ac:dyDescent="0.25">
      <c r="B8" s="148"/>
      <c r="C8" s="15" t="s">
        <v>57</v>
      </c>
      <c r="D8" s="18" t="s">
        <v>70</v>
      </c>
      <c r="E8" s="16" t="s">
        <v>75</v>
      </c>
      <c r="F8" s="18" t="s">
        <v>81</v>
      </c>
      <c r="G8" s="16"/>
      <c r="H8" s="18" t="s">
        <v>88</v>
      </c>
      <c r="I8" s="16" t="s">
        <v>96</v>
      </c>
    </row>
    <row r="9" spans="2:9" ht="90" x14ac:dyDescent="0.25">
      <c r="B9" s="148"/>
      <c r="C9" s="15" t="s">
        <v>58</v>
      </c>
      <c r="D9" s="18" t="s">
        <v>71</v>
      </c>
      <c r="E9" s="16"/>
      <c r="F9" s="18"/>
      <c r="G9" s="16"/>
      <c r="H9" s="18" t="s">
        <v>89</v>
      </c>
      <c r="I9" s="16"/>
    </row>
    <row r="10" spans="2:9" ht="30" x14ac:dyDescent="0.25">
      <c r="B10" s="148"/>
      <c r="C10" s="15" t="s">
        <v>59</v>
      </c>
      <c r="D10" s="18"/>
      <c r="E10" s="16"/>
      <c r="F10" s="18"/>
      <c r="G10" s="16"/>
      <c r="H10" s="18" t="s">
        <v>90</v>
      </c>
      <c r="I10" s="16"/>
    </row>
    <row r="11" spans="2:9" ht="30.75" customHeight="1" x14ac:dyDescent="0.25">
      <c r="B11" s="147" t="s">
        <v>99</v>
      </c>
      <c r="C11" s="147"/>
      <c r="D11" s="147"/>
      <c r="E11" s="147"/>
      <c r="F11" s="147"/>
      <c r="G11" s="147"/>
      <c r="H11" s="147"/>
      <c r="I11" s="147"/>
    </row>
  </sheetData>
  <mergeCells count="2">
    <mergeCell ref="B11:I11"/>
    <mergeCell ref="B2:B10"/>
  </mergeCells>
  <pageMargins left="0.70866141732283472" right="0.70866141732283472" top="0.74803149606299213" bottom="0.74803149606299213" header="0.31496062992125984" footer="0.31496062992125984"/>
  <pageSetup scale="53"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5"/>
  <sheetViews>
    <sheetView showGridLines="0" workbookViewId="0">
      <selection activeCell="C14" sqref="C14"/>
    </sheetView>
  </sheetViews>
  <sheetFormatPr baseColWidth="10" defaultRowHeight="15" x14ac:dyDescent="0.25"/>
  <cols>
    <col min="2" max="2" width="13.28515625" customWidth="1"/>
    <col min="3" max="3" width="21.85546875" customWidth="1"/>
    <col min="4" max="4" width="20.5703125" customWidth="1"/>
    <col min="5" max="5" width="28.5703125" customWidth="1"/>
  </cols>
  <sheetData>
    <row r="3" spans="2:5" ht="30" x14ac:dyDescent="0.25">
      <c r="B3" s="17" t="s">
        <v>100</v>
      </c>
      <c r="C3" s="17" t="s">
        <v>103</v>
      </c>
      <c r="D3" s="17" t="s">
        <v>105</v>
      </c>
      <c r="E3" s="17" t="s">
        <v>104</v>
      </c>
    </row>
    <row r="4" spans="2:5" ht="120" x14ac:dyDescent="0.25">
      <c r="B4" s="19" t="s">
        <v>101</v>
      </c>
      <c r="C4" s="16" t="s">
        <v>106</v>
      </c>
      <c r="D4" s="16" t="s">
        <v>110</v>
      </c>
      <c r="E4" s="16" t="s">
        <v>111</v>
      </c>
    </row>
    <row r="5" spans="2:5" ht="180" x14ac:dyDescent="0.25">
      <c r="B5" s="19" t="s">
        <v>102</v>
      </c>
      <c r="C5" s="16" t="s">
        <v>107</v>
      </c>
      <c r="D5" s="16" t="s">
        <v>108</v>
      </c>
      <c r="E5" s="16" t="s">
        <v>109</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M60"/>
  <sheetViews>
    <sheetView showGridLines="0" topLeftCell="A7" zoomScale="130" zoomScaleNormal="130" workbookViewId="0">
      <selection activeCell="E60" sqref="E60"/>
    </sheetView>
  </sheetViews>
  <sheetFormatPr baseColWidth="10" defaultRowHeight="15" x14ac:dyDescent="0.25"/>
  <cols>
    <col min="3" max="3" width="13" customWidth="1"/>
    <col min="4" max="4" width="7.42578125" customWidth="1"/>
    <col min="5" max="5" width="40.42578125" customWidth="1"/>
    <col min="6" max="6" width="42.140625" customWidth="1"/>
    <col min="7" max="7" width="13.5703125" customWidth="1"/>
    <col min="9" max="9" width="11.42578125" customWidth="1"/>
  </cols>
  <sheetData>
    <row r="2" spans="3:13" ht="15" customHeight="1" x14ac:dyDescent="0.25">
      <c r="C2" s="151" t="s">
        <v>119</v>
      </c>
      <c r="D2" s="151"/>
      <c r="E2" s="151"/>
    </row>
    <row r="3" spans="3:13" ht="24" x14ac:dyDescent="0.25">
      <c r="C3" s="21" t="s">
        <v>112</v>
      </c>
      <c r="D3" s="21" t="s">
        <v>113</v>
      </c>
      <c r="E3" s="21" t="s">
        <v>24</v>
      </c>
      <c r="G3" s="32"/>
      <c r="H3" s="32"/>
    </row>
    <row r="4" spans="3:13" ht="90" x14ac:dyDescent="0.25">
      <c r="C4" s="15" t="s">
        <v>25</v>
      </c>
      <c r="D4" s="15">
        <v>10</v>
      </c>
      <c r="E4" s="20" t="s">
        <v>115</v>
      </c>
    </row>
    <row r="5" spans="3:13" ht="75" x14ac:dyDescent="0.25">
      <c r="C5" s="15" t="s">
        <v>26</v>
      </c>
      <c r="D5" s="15">
        <v>6</v>
      </c>
      <c r="E5" s="20" t="s">
        <v>116</v>
      </c>
    </row>
    <row r="6" spans="3:13" ht="75" x14ac:dyDescent="0.25">
      <c r="C6" s="15" t="s">
        <v>27</v>
      </c>
      <c r="D6" s="15">
        <v>2</v>
      </c>
      <c r="E6" s="20" t="s">
        <v>117</v>
      </c>
    </row>
    <row r="7" spans="3:13" ht="105" x14ac:dyDescent="0.25">
      <c r="C7" s="15" t="s">
        <v>28</v>
      </c>
      <c r="D7" s="15" t="s">
        <v>114</v>
      </c>
      <c r="E7" s="20" t="s">
        <v>118</v>
      </c>
    </row>
    <row r="9" spans="3:13" x14ac:dyDescent="0.25">
      <c r="C9" s="151" t="s">
        <v>133</v>
      </c>
      <c r="D9" s="151"/>
      <c r="E9" s="151"/>
    </row>
    <row r="10" spans="3:13" ht="24" x14ac:dyDescent="0.25">
      <c r="C10" s="21" t="s">
        <v>120</v>
      </c>
      <c r="D10" s="21" t="s">
        <v>121</v>
      </c>
      <c r="E10" s="21" t="s">
        <v>24</v>
      </c>
    </row>
    <row r="11" spans="3:13" ht="36" x14ac:dyDescent="0.25">
      <c r="C11" s="22" t="s">
        <v>122</v>
      </c>
      <c r="D11" s="24">
        <v>4</v>
      </c>
      <c r="E11" s="23" t="s">
        <v>123</v>
      </c>
    </row>
    <row r="12" spans="3:13" ht="36" x14ac:dyDescent="0.25">
      <c r="C12" s="22" t="s">
        <v>124</v>
      </c>
      <c r="D12" s="24" t="s">
        <v>125</v>
      </c>
      <c r="E12" s="23" t="s">
        <v>126</v>
      </c>
    </row>
    <row r="13" spans="3:13" ht="36" x14ac:dyDescent="0.25">
      <c r="C13" s="22" t="s">
        <v>127</v>
      </c>
      <c r="D13" s="24" t="s">
        <v>128</v>
      </c>
      <c r="E13" s="23" t="s">
        <v>129</v>
      </c>
    </row>
    <row r="14" spans="3:13" ht="24" x14ac:dyDescent="0.25">
      <c r="C14" s="22" t="s">
        <v>130</v>
      </c>
      <c r="D14" s="24" t="s">
        <v>131</v>
      </c>
      <c r="E14" s="23" t="s">
        <v>132</v>
      </c>
    </row>
    <row r="16" spans="3:13" x14ac:dyDescent="0.25">
      <c r="G16" s="152" t="s">
        <v>145</v>
      </c>
      <c r="H16" s="158"/>
      <c r="I16" s="158"/>
      <c r="J16" s="158"/>
      <c r="K16" s="158"/>
      <c r="L16" s="158"/>
      <c r="M16" s="153"/>
    </row>
    <row r="17" spans="3:13" x14ac:dyDescent="0.25">
      <c r="G17" s="162" t="s">
        <v>23</v>
      </c>
      <c r="H17" s="163"/>
      <c r="I17" s="164"/>
      <c r="J17" s="168" t="s">
        <v>146</v>
      </c>
      <c r="K17" s="169"/>
      <c r="L17" s="169"/>
      <c r="M17" s="169"/>
    </row>
    <row r="18" spans="3:13" x14ac:dyDescent="0.25">
      <c r="G18" s="165"/>
      <c r="H18" s="166"/>
      <c r="I18" s="167"/>
      <c r="J18" s="25">
        <v>4</v>
      </c>
      <c r="K18" s="25">
        <v>3</v>
      </c>
      <c r="L18" s="25">
        <v>2</v>
      </c>
      <c r="M18" s="25">
        <v>1</v>
      </c>
    </row>
    <row r="19" spans="3:13" ht="15" customHeight="1" x14ac:dyDescent="0.25">
      <c r="G19" s="162" t="s">
        <v>147</v>
      </c>
      <c r="H19" s="164"/>
      <c r="I19" s="26">
        <v>10</v>
      </c>
      <c r="J19" s="30" t="s">
        <v>134</v>
      </c>
      <c r="K19" s="30" t="s">
        <v>135</v>
      </c>
      <c r="L19" s="29" t="s">
        <v>136</v>
      </c>
      <c r="M19" s="29" t="s">
        <v>137</v>
      </c>
    </row>
    <row r="20" spans="3:13" x14ac:dyDescent="0.25">
      <c r="G20" s="170"/>
      <c r="H20" s="171"/>
      <c r="I20" s="28">
        <v>6</v>
      </c>
      <c r="J20" s="30" t="s">
        <v>138</v>
      </c>
      <c r="K20" s="29" t="s">
        <v>139</v>
      </c>
      <c r="L20" s="29" t="s">
        <v>140</v>
      </c>
      <c r="M20" s="31" t="s">
        <v>141</v>
      </c>
    </row>
    <row r="21" spans="3:13" x14ac:dyDescent="0.25">
      <c r="G21" s="170"/>
      <c r="H21" s="171"/>
      <c r="I21" s="28">
        <v>2</v>
      </c>
      <c r="J21" s="31" t="s">
        <v>142</v>
      </c>
      <c r="K21" s="31" t="s">
        <v>141</v>
      </c>
      <c r="L21" s="27" t="s">
        <v>143</v>
      </c>
      <c r="M21" s="27" t="s">
        <v>144</v>
      </c>
    </row>
    <row r="25" spans="3:13" x14ac:dyDescent="0.25">
      <c r="C25" s="151" t="s">
        <v>148</v>
      </c>
      <c r="D25" s="151"/>
      <c r="E25" s="151"/>
    </row>
    <row r="26" spans="3:13" ht="24" x14ac:dyDescent="0.25">
      <c r="C26" s="21" t="s">
        <v>23</v>
      </c>
      <c r="D26" s="21" t="s">
        <v>22</v>
      </c>
      <c r="E26" s="21" t="s">
        <v>24</v>
      </c>
    </row>
    <row r="27" spans="3:13" ht="48" x14ac:dyDescent="0.25">
      <c r="C27" s="22" t="s">
        <v>25</v>
      </c>
      <c r="D27" s="33" t="s">
        <v>29</v>
      </c>
      <c r="E27" s="23" t="s">
        <v>149</v>
      </c>
    </row>
    <row r="28" spans="3:13" ht="60" x14ac:dyDescent="0.25">
      <c r="C28" s="22" t="s">
        <v>26</v>
      </c>
      <c r="D28" s="33" t="s">
        <v>30</v>
      </c>
      <c r="E28" s="23" t="s">
        <v>150</v>
      </c>
    </row>
    <row r="29" spans="3:13" ht="48" x14ac:dyDescent="0.25">
      <c r="C29" s="22" t="s">
        <v>27</v>
      </c>
      <c r="D29" s="33" t="s">
        <v>31</v>
      </c>
      <c r="E29" s="23" t="s">
        <v>151</v>
      </c>
    </row>
    <row r="30" spans="3:13" ht="60" x14ac:dyDescent="0.25">
      <c r="C30" s="22" t="s">
        <v>28</v>
      </c>
      <c r="D30" s="33" t="s">
        <v>32</v>
      </c>
      <c r="E30" s="23" t="s">
        <v>152</v>
      </c>
    </row>
    <row r="32" spans="3:13" ht="15" customHeight="1" x14ac:dyDescent="0.25">
      <c r="G32" s="151" t="s">
        <v>187</v>
      </c>
      <c r="H32" s="151"/>
      <c r="I32" s="151"/>
      <c r="J32" s="151"/>
      <c r="K32" s="151"/>
      <c r="L32" s="151"/>
    </row>
    <row r="33" spans="3:12" x14ac:dyDescent="0.25">
      <c r="C33" s="151" t="s">
        <v>163</v>
      </c>
      <c r="D33" s="151"/>
      <c r="E33" s="151"/>
      <c r="G33" s="154" t="s">
        <v>165</v>
      </c>
      <c r="H33" s="155"/>
      <c r="I33" s="152" t="s">
        <v>183</v>
      </c>
      <c r="J33" s="158"/>
      <c r="K33" s="158"/>
      <c r="L33" s="153"/>
    </row>
    <row r="34" spans="3:12" ht="36" x14ac:dyDescent="0.25">
      <c r="C34" s="21" t="s">
        <v>164</v>
      </c>
      <c r="D34" s="21" t="s">
        <v>153</v>
      </c>
      <c r="E34" s="21" t="s">
        <v>154</v>
      </c>
      <c r="G34" s="156"/>
      <c r="H34" s="157"/>
      <c r="I34" s="36" t="s">
        <v>166</v>
      </c>
      <c r="J34" s="43" t="s">
        <v>184</v>
      </c>
      <c r="K34" s="43" t="s">
        <v>185</v>
      </c>
      <c r="L34" s="44" t="s">
        <v>186</v>
      </c>
    </row>
    <row r="35" spans="3:12" ht="36" x14ac:dyDescent="0.25">
      <c r="C35" s="34" t="s">
        <v>155</v>
      </c>
      <c r="D35" s="35">
        <v>100</v>
      </c>
      <c r="E35" s="23" t="s">
        <v>156</v>
      </c>
      <c r="G35" s="159" t="s">
        <v>182</v>
      </c>
      <c r="H35" s="28">
        <v>100</v>
      </c>
      <c r="I35" s="38" t="s">
        <v>167</v>
      </c>
      <c r="J35" s="38" t="s">
        <v>168</v>
      </c>
      <c r="K35" s="38" t="s">
        <v>178</v>
      </c>
      <c r="L35" s="39" t="s">
        <v>169</v>
      </c>
    </row>
    <row r="36" spans="3:12" ht="24" x14ac:dyDescent="0.25">
      <c r="C36" s="34" t="s">
        <v>157</v>
      </c>
      <c r="D36" s="35">
        <v>60</v>
      </c>
      <c r="E36" s="23" t="s">
        <v>158</v>
      </c>
      <c r="G36" s="160"/>
      <c r="H36" s="28">
        <v>60</v>
      </c>
      <c r="I36" s="38" t="s">
        <v>170</v>
      </c>
      <c r="J36" s="38" t="s">
        <v>171</v>
      </c>
      <c r="K36" s="39" t="s">
        <v>172</v>
      </c>
      <c r="L36" s="37" t="s">
        <v>180</v>
      </c>
    </row>
    <row r="37" spans="3:12" ht="24" x14ac:dyDescent="0.25">
      <c r="C37" s="34" t="s">
        <v>159</v>
      </c>
      <c r="D37" s="35">
        <v>25</v>
      </c>
      <c r="E37" s="23" t="s">
        <v>160</v>
      </c>
      <c r="G37" s="160"/>
      <c r="H37" s="28">
        <v>25</v>
      </c>
      <c r="I37" s="38" t="s">
        <v>173</v>
      </c>
      <c r="J37" s="39" t="s">
        <v>177</v>
      </c>
      <c r="K37" s="39" t="s">
        <v>174</v>
      </c>
      <c r="L37" s="41" t="s">
        <v>175</v>
      </c>
    </row>
    <row r="38" spans="3:12" ht="24" x14ac:dyDescent="0.25">
      <c r="C38" s="34" t="s">
        <v>161</v>
      </c>
      <c r="D38" s="35">
        <v>10</v>
      </c>
      <c r="E38" s="23" t="s">
        <v>162</v>
      </c>
      <c r="G38" s="161"/>
      <c r="H38" s="28">
        <v>10</v>
      </c>
      <c r="I38" s="39" t="s">
        <v>176</v>
      </c>
      <c r="J38" s="37" t="s">
        <v>180</v>
      </c>
      <c r="K38" s="40" t="s">
        <v>179</v>
      </c>
      <c r="L38" s="42" t="s">
        <v>181</v>
      </c>
    </row>
    <row r="42" spans="3:12" x14ac:dyDescent="0.25">
      <c r="C42" s="151" t="s">
        <v>200</v>
      </c>
      <c r="D42" s="151"/>
      <c r="E42" s="151"/>
    </row>
    <row r="43" spans="3:12" ht="24" x14ac:dyDescent="0.25">
      <c r="C43" s="21" t="s">
        <v>188</v>
      </c>
      <c r="D43" s="21" t="s">
        <v>201</v>
      </c>
      <c r="E43" s="21" t="s">
        <v>24</v>
      </c>
    </row>
    <row r="44" spans="3:12" ht="36" x14ac:dyDescent="0.25">
      <c r="C44" s="22" t="s">
        <v>189</v>
      </c>
      <c r="D44" s="33" t="s">
        <v>190</v>
      </c>
      <c r="E44" s="23" t="s">
        <v>191</v>
      </c>
    </row>
    <row r="45" spans="3:12" ht="48" x14ac:dyDescent="0.25">
      <c r="C45" s="22" t="s">
        <v>192</v>
      </c>
      <c r="D45" s="33" t="s">
        <v>193</v>
      </c>
      <c r="E45" s="23" t="s">
        <v>202</v>
      </c>
    </row>
    <row r="46" spans="3:12" ht="24" x14ac:dyDescent="0.25">
      <c r="C46" s="22" t="s">
        <v>194</v>
      </c>
      <c r="D46" s="33" t="s">
        <v>195</v>
      </c>
      <c r="E46" s="23" t="s">
        <v>196</v>
      </c>
    </row>
    <row r="47" spans="3:12" ht="48" x14ac:dyDescent="0.25">
      <c r="C47" s="22" t="s">
        <v>197</v>
      </c>
      <c r="D47" s="33" t="s">
        <v>198</v>
      </c>
      <c r="E47" s="23" t="s">
        <v>199</v>
      </c>
    </row>
    <row r="50" spans="3:6" x14ac:dyDescent="0.25">
      <c r="C50" s="151" t="s">
        <v>206</v>
      </c>
      <c r="D50" s="151"/>
      <c r="E50" s="151"/>
    </row>
    <row r="51" spans="3:6" x14ac:dyDescent="0.25">
      <c r="C51" s="152" t="s">
        <v>188</v>
      </c>
      <c r="D51" s="153"/>
      <c r="E51" s="21" t="s">
        <v>24</v>
      </c>
    </row>
    <row r="52" spans="3:6" x14ac:dyDescent="0.25">
      <c r="C52" s="149" t="s">
        <v>189</v>
      </c>
      <c r="D52" s="150"/>
      <c r="E52" s="23" t="s">
        <v>203</v>
      </c>
      <c r="F52" t="s">
        <v>251</v>
      </c>
    </row>
    <row r="53" spans="3:6" x14ac:dyDescent="0.25">
      <c r="C53" s="149" t="s">
        <v>192</v>
      </c>
      <c r="D53" s="150"/>
      <c r="E53" s="23" t="s">
        <v>204</v>
      </c>
      <c r="F53" t="s">
        <v>252</v>
      </c>
    </row>
    <row r="54" spans="3:6" x14ac:dyDescent="0.25">
      <c r="C54" s="149" t="s">
        <v>194</v>
      </c>
      <c r="D54" s="150"/>
      <c r="E54" s="23" t="s">
        <v>255</v>
      </c>
      <c r="F54" t="s">
        <v>253</v>
      </c>
    </row>
    <row r="55" spans="3:6" x14ac:dyDescent="0.25">
      <c r="C55" s="149" t="s">
        <v>197</v>
      </c>
      <c r="D55" s="150"/>
      <c r="E55" s="23" t="s">
        <v>205</v>
      </c>
      <c r="F55" t="s">
        <v>254</v>
      </c>
    </row>
    <row r="60" spans="3:6" x14ac:dyDescent="0.25">
      <c r="D60" t="s">
        <v>197</v>
      </c>
      <c r="E60" t="str">
        <f>IF(D60="IV","ACEPTABLE",IF(D60="III","MEJORABLE",IF(D60="II","ACEPTABLE CON CONTROL ESPECIFICO","NO ACEPTABLE")))</f>
        <v>ACEPTABLE</v>
      </c>
    </row>
  </sheetData>
  <mergeCells count="19">
    <mergeCell ref="G16:M16"/>
    <mergeCell ref="G17:I18"/>
    <mergeCell ref="J17:M17"/>
    <mergeCell ref="G19:H21"/>
    <mergeCell ref="C2:E2"/>
    <mergeCell ref="C9:E9"/>
    <mergeCell ref="C25:E25"/>
    <mergeCell ref="C33:E33"/>
    <mergeCell ref="G33:H34"/>
    <mergeCell ref="I33:L33"/>
    <mergeCell ref="G35:G38"/>
    <mergeCell ref="G32:L32"/>
    <mergeCell ref="C54:D54"/>
    <mergeCell ref="C55:D55"/>
    <mergeCell ref="C42:E42"/>
    <mergeCell ref="C50:E50"/>
    <mergeCell ref="C51:D51"/>
    <mergeCell ref="C52:D52"/>
    <mergeCell ref="C53:D53"/>
  </mergeCells>
  <conditionalFormatting sqref="E60">
    <cfRule type="containsText" dxfId="3" priority="1" operator="containsText" text="NO ACEPTABLE">
      <formula>NOT(ISERROR(SEARCH("NO ACEPTABLE",E60)))</formula>
    </cfRule>
    <cfRule type="containsText" dxfId="2" priority="2" operator="containsText" text="ACEPTABLE CON CONTROL ESPECIFICO">
      <formula>NOT(ISERROR(SEARCH("ACEPTABLE CON CONTROL ESPECIFICO",E60)))</formula>
    </cfRule>
    <cfRule type="containsText" dxfId="1" priority="3" operator="containsText" text="ACEPTABLE">
      <formula>NOT(ISERROR(SEARCH("ACEPTABLE",E60)))</formula>
    </cfRule>
    <cfRule type="containsText" dxfId="0" priority="4" operator="containsText" text="MEJORABLE">
      <formula>NOT(ISERROR(SEARCH("MEJORABLE",E60)))</formula>
    </cfRule>
  </conditionalFormatting>
  <pageMargins left="0.7" right="0.7" top="0.75" bottom="0.75" header="0.3" footer="0.3"/>
  <pageSetup paperSize="9" orientation="portrait" r:id="rId1"/>
  <ignoredErrors>
    <ignoredError sqref="D12:D1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12"/>
  <sheetViews>
    <sheetView showGridLines="0" showRowColHeaders="0" workbookViewId="0">
      <selection activeCell="F19" sqref="F19"/>
    </sheetView>
  </sheetViews>
  <sheetFormatPr baseColWidth="10" defaultRowHeight="15" x14ac:dyDescent="0.25"/>
  <cols>
    <col min="2" max="2" width="51.5703125" customWidth="1"/>
    <col min="3" max="3" width="37.42578125" customWidth="1"/>
  </cols>
  <sheetData>
    <row r="2" spans="2:8" ht="30" x14ac:dyDescent="0.25">
      <c r="B2" s="7" t="s">
        <v>215</v>
      </c>
      <c r="C2" s="45" t="s">
        <v>214</v>
      </c>
      <c r="E2" s="172" t="s">
        <v>281</v>
      </c>
      <c r="F2" s="172"/>
      <c r="G2" s="172"/>
      <c r="H2" s="172"/>
    </row>
    <row r="3" spans="2:8" x14ac:dyDescent="0.25">
      <c r="B3" s="46" t="s">
        <v>207</v>
      </c>
      <c r="C3" s="47">
        <v>10</v>
      </c>
      <c r="E3" s="46" t="s">
        <v>272</v>
      </c>
      <c r="F3" s="63">
        <f>C12*150</f>
        <v>88425000</v>
      </c>
      <c r="G3" s="46"/>
      <c r="H3" s="46"/>
    </row>
    <row r="4" spans="2:8" x14ac:dyDescent="0.25">
      <c r="B4" s="46" t="s">
        <v>208</v>
      </c>
      <c r="C4" s="47">
        <v>8</v>
      </c>
      <c r="E4" s="46" t="s">
        <v>273</v>
      </c>
      <c r="F4" s="63">
        <f>C12*60</f>
        <v>35370000</v>
      </c>
      <c r="G4" s="47" t="s">
        <v>274</v>
      </c>
      <c r="H4" s="64">
        <f>C12*15</f>
        <v>8842500</v>
      </c>
    </row>
    <row r="5" spans="2:8" x14ac:dyDescent="0.25">
      <c r="B5" s="46" t="s">
        <v>209</v>
      </c>
      <c r="C5" s="47">
        <v>6</v>
      </c>
      <c r="E5" s="46" t="s">
        <v>273</v>
      </c>
      <c r="F5" s="63">
        <f>C12*30</f>
        <v>17685000</v>
      </c>
      <c r="G5" s="47" t="s">
        <v>274</v>
      </c>
      <c r="H5" s="64">
        <f>C12*59</f>
        <v>34780500</v>
      </c>
    </row>
    <row r="6" spans="2:8" x14ac:dyDescent="0.25">
      <c r="B6" s="46" t="s">
        <v>210</v>
      </c>
      <c r="C6" s="47">
        <v>4</v>
      </c>
      <c r="E6" s="46" t="s">
        <v>273</v>
      </c>
      <c r="F6" s="63">
        <f>C12*3</f>
        <v>1768500</v>
      </c>
      <c r="G6" s="47" t="s">
        <v>274</v>
      </c>
      <c r="H6" s="64">
        <f>C12*29</f>
        <v>17095500</v>
      </c>
    </row>
    <row r="7" spans="2:8" x14ac:dyDescent="0.25">
      <c r="B7" s="46" t="s">
        <v>211</v>
      </c>
      <c r="C7" s="47">
        <v>2</v>
      </c>
      <c r="E7" s="46" t="s">
        <v>273</v>
      </c>
      <c r="F7" s="63">
        <f>C12*0.3</f>
        <v>176850</v>
      </c>
      <c r="G7" s="47" t="s">
        <v>274</v>
      </c>
      <c r="H7" s="64">
        <f>C12*2.9</f>
        <v>1709550</v>
      </c>
    </row>
    <row r="8" spans="2:8" x14ac:dyDescent="0.25">
      <c r="B8" s="46" t="s">
        <v>212</v>
      </c>
      <c r="C8" s="47">
        <v>1</v>
      </c>
      <c r="E8" s="46" t="s">
        <v>273</v>
      </c>
      <c r="F8" s="63">
        <f>C12*0.06</f>
        <v>35370</v>
      </c>
      <c r="G8" s="47" t="s">
        <v>274</v>
      </c>
      <c r="H8" s="64">
        <f>C12*0.29</f>
        <v>170955</v>
      </c>
    </row>
    <row r="9" spans="2:8" x14ac:dyDescent="0.25">
      <c r="B9" s="46" t="s">
        <v>213</v>
      </c>
      <c r="C9" s="47">
        <v>0.5</v>
      </c>
      <c r="E9" s="46" t="s">
        <v>275</v>
      </c>
      <c r="F9" s="63">
        <f>C12*0.06</f>
        <v>35370</v>
      </c>
      <c r="G9" s="46"/>
      <c r="H9" s="64"/>
    </row>
    <row r="10" spans="2:8" x14ac:dyDescent="0.25">
      <c r="B10" s="46" t="s">
        <v>216</v>
      </c>
      <c r="C10" s="46"/>
    </row>
    <row r="12" spans="2:8" x14ac:dyDescent="0.25">
      <c r="B12" t="s">
        <v>271</v>
      </c>
      <c r="C12" s="62">
        <v>589500</v>
      </c>
    </row>
  </sheetData>
  <mergeCells count="1">
    <mergeCell ref="E2:H2"/>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formacion e investigacion</vt:lpstr>
      <vt:lpstr>Hoja1</vt:lpstr>
      <vt:lpstr>peligros</vt:lpstr>
      <vt:lpstr>categoria daño</vt:lpstr>
      <vt:lpstr>Hoja4</vt:lpstr>
      <vt:lpstr>Hoja2</vt:lpstr>
      <vt:lpstr>'formacion e investigacion'!Área_de_impresión</vt:lpstr>
      <vt:lpstr>Hoja2!Área_de_impresión</vt:lpstr>
      <vt:lpstr>peligros!Área_de_impresión</vt:lpstr>
    </vt:vector>
  </TitlesOfParts>
  <Manager>LVMEN</Manager>
  <Company>Universidad del Cauca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MATRIZ PELIGROS</dc:title>
  <dc:subject>GTC 45 VERSION 2012</dc:subject>
  <dc:creator>Universidad del Cauca</dc:creator>
  <cp:keywords>Matriz</cp:keywords>
  <cp:lastModifiedBy>ST-H5PJDW2</cp:lastModifiedBy>
  <cp:revision>001</cp:revision>
  <cp:lastPrinted>2014-11-04T13:53:11Z</cp:lastPrinted>
  <dcterms:created xsi:type="dcterms:W3CDTF">2011-03-17T22:21:30Z</dcterms:created>
  <dcterms:modified xsi:type="dcterms:W3CDTF">2024-10-17T17:22:22Z</dcterms:modified>
  <cp:version>001</cp:version>
</cp:coreProperties>
</file>